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01" windowWidth="15450" windowHeight="6405" activeTab="2"/>
  </bookViews>
  <sheets>
    <sheet name="Приложение РзПрз" sheetId="1" r:id="rId1"/>
    <sheet name="Приложение Вед. структура" sheetId="2" r:id="rId2"/>
    <sheet name="Приложение по МП" sheetId="3" r:id="rId3"/>
  </sheets>
  <externalReferences>
    <externalReference r:id="rId6"/>
    <externalReference r:id="rId7"/>
  </externalReferences>
  <definedNames>
    <definedName name="_xlnm.Print_Titles" localSheetId="1">'Приложение Вед. структура'!$A:$N,'Приложение Вед. структура'!$12:$12</definedName>
    <definedName name="_xlnm.Print_Titles" localSheetId="2">'Приложение по МП'!$A:$X,'Приложение по МП'!$16:$16</definedName>
    <definedName name="_xlnm.Print_Titles" localSheetId="0">'Приложение РзПрз'!$A:$E,'Приложение РзПрз'!$16:$16</definedName>
    <definedName name="_xlnm.Print_Area" localSheetId="1">'Приложение Вед. структура'!$A$1:$R$211</definedName>
    <definedName name="_xlnm.Print_Area" localSheetId="0">'Приложение РзПрз'!$A$1:$J$43</definedName>
  </definedNames>
  <calcPr fullCalcOnLoad="1"/>
</workbook>
</file>

<file path=xl/sharedStrings.xml><?xml version="1.0" encoding="utf-8"?>
<sst xmlns="http://schemas.openxmlformats.org/spreadsheetml/2006/main" count="2779" uniqueCount="281">
  <si>
    <t>РАСПРЕДЕЛЕНИЕ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</si>
  <si>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</si>
  <si>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</si>
  <si>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КЦСР_кр1</t>
  </si>
  <si>
    <t>КЦСР_кр2</t>
  </si>
  <si>
    <t>КЦСР_итого</t>
  </si>
  <si>
    <t>КЦСР_кр3</t>
  </si>
  <si>
    <t>КВР_кр1</t>
  </si>
  <si>
    <t>КВР_кр2</t>
  </si>
  <si>
    <t>КВР_кр3</t>
  </si>
  <si>
    <t>КЦСР</t>
  </si>
  <si>
    <t>КВР</t>
  </si>
  <si>
    <t>Тип средств</t>
  </si>
  <si>
    <t>2530100</t>
  </si>
  <si>
    <t>0</t>
  </si>
  <si>
    <t>00</t>
  </si>
  <si>
    <t>2510100</t>
  </si>
  <si>
    <t>01</t>
  </si>
  <si>
    <t>03</t>
  </si>
  <si>
    <t>04</t>
  </si>
  <si>
    <t>02</t>
  </si>
  <si>
    <t>3220200</t>
  </si>
  <si>
    <t>Приложение № 4</t>
  </si>
  <si>
    <t>Всего</t>
  </si>
  <si>
    <t>в том числе за счет поступлений целевого характера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</si>
  <si>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</si>
  <si>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</si>
  <si>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</si>
  <si>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</si>
  <si>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</si>
  <si>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</si>
  <si>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</si>
  <si>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</si>
  <si>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</si>
  <si>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</si>
  <si>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</si>
  <si>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</si>
  <si>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</si>
  <si>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</si>
  <si>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</si>
  <si>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</si>
  <si>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</si>
  <si>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</si>
  <si>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Физическая культура и спорт</t>
  </si>
  <si>
    <t>Физическая культура</t>
  </si>
  <si>
    <t>Иные дотации</t>
  </si>
  <si>
    <t>Всего расходов</t>
  </si>
  <si>
    <t>№ п/п</t>
  </si>
  <si>
    <t>Целевая статья</t>
  </si>
  <si>
    <t>Вид расходов</t>
  </si>
  <si>
    <t>2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</si>
  <si>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</si>
  <si>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</si>
  <si>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</si>
  <si>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Уплата налогов, сборов и иных платежей</t>
  </si>
  <si>
    <t>Руководство и управление в сфере установленных функций органов местного самоуправления</t>
  </si>
  <si>
    <t>3</t>
  </si>
  <si>
    <t>2530106</t>
  </si>
  <si>
    <t>1</t>
  </si>
  <si>
    <t>0101</t>
  </si>
  <si>
    <t>0203</t>
  </si>
  <si>
    <t>0301</t>
  </si>
  <si>
    <t>0103</t>
  </si>
  <si>
    <t>0102</t>
  </si>
  <si>
    <t>8</t>
  </si>
  <si>
    <t>Исполнение судебных актов</t>
  </si>
  <si>
    <t>Расходы на выплаты персоналу казенных учреждений</t>
  </si>
  <si>
    <t>4</t>
  </si>
  <si>
    <t>2510106</t>
  </si>
  <si>
    <t>2510110</t>
  </si>
  <si>
    <t>2510111</t>
  </si>
  <si>
    <t>2510118</t>
  </si>
  <si>
    <t>2510133</t>
  </si>
  <si>
    <t>5</t>
  </si>
  <si>
    <t>6</t>
  </si>
  <si>
    <t>Субсидии бюджетным учреждениям</t>
  </si>
  <si>
    <t>3220297</t>
  </si>
  <si>
    <t>Формирование и использование средств резервных фондов</t>
  </si>
  <si>
    <t>Резервные средства</t>
  </si>
  <si>
    <t>сельского поселения</t>
  </si>
  <si>
    <t>Развитие творческого потенциала поселения</t>
  </si>
  <si>
    <t>Организация культурно – досугового обслуживания населения учреждением культуры</t>
  </si>
  <si>
    <t>1.1</t>
  </si>
  <si>
    <t>1.1.1.2</t>
  </si>
  <si>
    <t>Развитие физической культуры и спорта в поселении</t>
  </si>
  <si>
    <t>Организация, проведение и участие в областных, районных и сельских спортивных мероприятиях, соревнованиях и праздниках</t>
  </si>
  <si>
    <t>Формирование условий для осуществления социальной поддержки граждан</t>
  </si>
  <si>
    <t>320</t>
  </si>
  <si>
    <t>1.2</t>
  </si>
  <si>
    <t>Развитие физической культуры и спорта</t>
  </si>
  <si>
    <t>1.2.1</t>
  </si>
  <si>
    <t>1.2.1.1</t>
  </si>
  <si>
    <t>1.2.1.2</t>
  </si>
  <si>
    <t>1.3</t>
  </si>
  <si>
    <t>410</t>
  </si>
  <si>
    <t>Мероприятия по организации озеленения</t>
  </si>
  <si>
    <t xml:space="preserve"> Мероприятия по организации и содержанию мест захоронения</t>
  </si>
  <si>
    <t>Прочие мероприятия по благоустройству</t>
  </si>
  <si>
    <t>1.3.1</t>
  </si>
  <si>
    <t>1.4</t>
  </si>
  <si>
    <t>1.4.1</t>
  </si>
  <si>
    <t>1.4.1.1</t>
  </si>
  <si>
    <t>Формирование и развитие муниципальной собственности</t>
  </si>
  <si>
    <t>Оценка недвижимости, признание прав и регулирование отношений по муниципальной собственности</t>
  </si>
  <si>
    <t>Мероприятия по землеустройству и землепользованию</t>
  </si>
  <si>
    <t>1.4.1.2</t>
  </si>
  <si>
    <t>1.5.1</t>
  </si>
  <si>
    <t>1.5.1.1</t>
  </si>
  <si>
    <t>1.6.1.2</t>
  </si>
  <si>
    <t>120</t>
  </si>
  <si>
    <t>850</t>
  </si>
  <si>
    <t>830</t>
  </si>
  <si>
    <t>Организация  и обеспечение мероприятий по решению других (общих) вопросов муниципального значения</t>
  </si>
  <si>
    <t>Организация материально – технического обеспечения деятельности Администрации</t>
  </si>
  <si>
    <t>110</t>
  </si>
  <si>
    <t>Сопровождение программных продуктов муниципальных образований Омской области</t>
  </si>
  <si>
    <t>870</t>
  </si>
  <si>
    <t>610</t>
  </si>
  <si>
    <t>240</t>
  </si>
  <si>
    <t>51</t>
  </si>
  <si>
    <t>18</t>
  </si>
  <si>
    <t>5118</t>
  </si>
  <si>
    <t>Благоустройство</t>
  </si>
  <si>
    <t>Приложение № 3</t>
  </si>
  <si>
    <t>Наименование кодов классификации                                          расходов местного бюджета</t>
  </si>
  <si>
    <t xml:space="preserve">Коды классификации расходов местного бюджета </t>
  </si>
  <si>
    <t>Жилищное хозяйство</t>
  </si>
  <si>
    <t xml:space="preserve">Бюджетные инвестиции </t>
  </si>
  <si>
    <t>Коды классификации расходов местного бюджета</t>
  </si>
  <si>
    <t>Главный распорядитель средств местного бюджета</t>
  </si>
  <si>
    <t>Наименование кодов классификации расходов  местного бюджета</t>
  </si>
  <si>
    <t xml:space="preserve">Наименование кодов классификации расходов местного бюджета  </t>
  </si>
  <si>
    <t>Реализация молодежной политики на территории поселения</t>
  </si>
  <si>
    <t>Администрация Дружинского сельского поселения Омского муниципального района Омской области</t>
  </si>
  <si>
    <t>к решению Совета Дружинского</t>
  </si>
  <si>
    <t xml:space="preserve">Муниципальная программа Дружинского сельского поселения Омского муниципального района Омской области "Развитие социально-экономического потенциала Дружинского сельского поселения Омского муниципального района Омской области на 2014-2018 годы" </t>
  </si>
  <si>
    <t>Устройство тротуаров и пешеходных дорожек</t>
  </si>
  <si>
    <t>Подпрограмма "Развитие жилищно-коммунального хозяйства Дружинского сельского поселения на 2014-2018 годы"</t>
  </si>
  <si>
    <t>Модернизация оборудования газовой котельной с. Дружино</t>
  </si>
  <si>
    <t>Ремонт и содержание объектов инженерной инфраструктуры</t>
  </si>
  <si>
    <t>Модернизация и содержание  уличного освещения</t>
  </si>
  <si>
    <t>Поощрение талантливой молодежи</t>
  </si>
  <si>
    <t>Организация библиотечного обслуживания</t>
  </si>
  <si>
    <t>Социальное обеспечение населения</t>
  </si>
  <si>
    <t>Осуществление мероприятий по предоставлению других выплат социального характера</t>
  </si>
  <si>
    <t xml:space="preserve">Повышение эффективности деятельности Администрации Дружинского сельского поселения </t>
  </si>
  <si>
    <t>Мероприятия по предупреждению и ликвидации последствий чрезвычайных ситуаций и стихийных бедствий</t>
  </si>
  <si>
    <t>Организация ремонта автомобильных дорог местного значения и повышение безопасности дорожного движения в границах Дружинского сельского поселения</t>
  </si>
  <si>
    <t>Поддержка коммунального хозяйства в Дружинском сельском поселении</t>
  </si>
  <si>
    <t>Благоустройство Дружинского сельского поселения</t>
  </si>
  <si>
    <t>1.5.2.3.</t>
  </si>
  <si>
    <t>1.1.1.</t>
  </si>
  <si>
    <t>1.1.1.3</t>
  </si>
  <si>
    <t>1.1.1.4</t>
  </si>
  <si>
    <t>000</t>
  </si>
  <si>
    <t>0000</t>
  </si>
  <si>
    <t>7145</t>
  </si>
  <si>
    <t>Поддержка жилищного хозяйства в Дружинском сельском поселении</t>
  </si>
  <si>
    <t>Проведение капитального ремонта многоквартирных домов</t>
  </si>
  <si>
    <t>1.3.3</t>
  </si>
  <si>
    <t>1.3.3.1</t>
  </si>
  <si>
    <t>300</t>
  </si>
  <si>
    <t>200</t>
  </si>
  <si>
    <t>600</t>
  </si>
  <si>
    <t>100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</si>
  <si>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</si>
  <si>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</si>
  <si>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</si>
  <si>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</si>
  <si>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</si>
  <si>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</si>
  <si>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Сумма на год, рублей</t>
  </si>
  <si>
    <t>Ремонт и содержание объектов муниципальной собственности</t>
  </si>
  <si>
    <t>1.1.1.1</t>
  </si>
  <si>
    <t>1.2.1.3</t>
  </si>
  <si>
    <t>1.5</t>
  </si>
  <si>
    <t>1.5.2</t>
  </si>
  <si>
    <t>1.5.2.1</t>
  </si>
  <si>
    <t>1.5.2.2</t>
  </si>
  <si>
    <t>1.5.2.3</t>
  </si>
  <si>
    <t>1.6</t>
  </si>
  <si>
    <t>1.6.1</t>
  </si>
  <si>
    <t>1.6.2</t>
  </si>
  <si>
    <t>1.6.3</t>
  </si>
  <si>
    <t>1.6.3.1</t>
  </si>
  <si>
    <t>1.6.4</t>
  </si>
  <si>
    <t>1.6.4.2</t>
  </si>
  <si>
    <t>998</t>
  </si>
  <si>
    <t>002</t>
  </si>
  <si>
    <t>003</t>
  </si>
  <si>
    <t>001</t>
  </si>
  <si>
    <t>004</t>
  </si>
  <si>
    <t>1.6.2.1</t>
  </si>
  <si>
    <t>1.6.3.2</t>
  </si>
  <si>
    <t>997</t>
  </si>
  <si>
    <t>на 2017 год и на плановый период 2018 и 2019 годов</t>
  </si>
  <si>
    <t>2017 год</t>
  </si>
  <si>
    <t>2018 год</t>
  </si>
  <si>
    <t>2019 год</t>
  </si>
  <si>
    <t>Сумма, рублей</t>
  </si>
  <si>
    <t>7</t>
  </si>
  <si>
    <t>9</t>
  </si>
  <si>
    <t>Ведомственная структура расходов местного бюджета на 2017 год и на плановый период 2018 и 2019 годов</t>
  </si>
  <si>
    <t>РАСПРЕДЕЛЕНИЕ
бюджетных ассигнований местного бюджета по разделам и подразделам классификации расходов бюджетов  на 2017 год и на плановый период 2018 и 2019 годов</t>
  </si>
  <si>
    <t>бюджетных ассигнований местного бюджета по целевым статьям</t>
  </si>
  <si>
    <t>1.6.1.1</t>
  </si>
  <si>
    <t>Организация культурно – досугового обслуживания населения учреждением культуры (за счет средств районного бюджета)</t>
  </si>
  <si>
    <t>1.6.1.2.</t>
  </si>
  <si>
    <t>1.5.2.4</t>
  </si>
  <si>
    <t>Молодежная политика</t>
  </si>
  <si>
    <t>Национальная оборона</t>
  </si>
  <si>
    <t>Мобилизационная и вневойсковая подготовка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</si>
  <si>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</si>
  <si>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118</t>
  </si>
  <si>
    <t>1.1.1.5</t>
  </si>
  <si>
    <t>Приобретение здания по ул.Зеленая д. 1А с Красная Горка для размещения учреждения культуры</t>
  </si>
  <si>
    <t>50</t>
  </si>
  <si>
    <t>Капитальные вложения в объекты недвижимого имущества государственной (муниципальной) собственности</t>
  </si>
  <si>
    <t>400</t>
  </si>
  <si>
    <t>005</t>
  </si>
  <si>
    <t>1.2.1.4</t>
  </si>
  <si>
    <t>Подпрограмма "Совершенствование муниципального управления в Дружинском сельском поселении на 2014-2020 годы"</t>
  </si>
  <si>
    <t>Подпрограмма "Управление муниципальной собственностью Дружинского сельского поселения на 2014 – 2020 годы"</t>
  </si>
  <si>
    <t>Подпрограмма "Защита населения и территории Дружинского сельского поселения от чрезвычайных ситуаций природного и техногенного характера  в 2014 – 2020 годах"</t>
  </si>
  <si>
    <t>Подпрограмма "Поддержка дорожного хозяйства Дружинского сельского поселения Омского муниципального района Омской области на 2014-2020 годы"</t>
  </si>
  <si>
    <t>Подпрограмма "Развитие жилищно-коммунального хозяйства Дружинског сельского поселения на 2014-2020 годы"</t>
  </si>
  <si>
    <t>Подпрограмма "Оказание качественных услуг в социально-культурной сфере, повышение их доступности для населения Дружинского сельского поселения Омского муниципального района Омской области на 2014-2020 годы"</t>
  </si>
  <si>
    <t xml:space="preserve">Муниципальная программа Дружинского сельского поселения Омского муниципального района Омской области "Развитие социально-экономического потенциала Дружинского сельского поселения Омского муниципального района Омской области на 2014-2020 годы" </t>
  </si>
  <si>
    <t xml:space="preserve">Муниципальная программа Дружинского сельского поселения Омского муниципального района Омской области "Развитие социально-экономического потенциала Дружинскогосельского поселения Омского муниципального района Омской области на 2014-2020 годы" </t>
  </si>
  <si>
    <t>Подпрограмма "Защита населения и территории Дружинскогосельского поселения от чрезвычайных ситуаций природного и техногенного характера  в 2014 – 2020 годах"</t>
  </si>
  <si>
    <t>Подпрограмма "Развитие жилищно-коммунального хозяйства Дружинского сельского поселения на 2014-2020 годы"</t>
  </si>
  <si>
    <t>Ремонт автомобильных и внутрипоселковых дорог Дружинского сельского поселения</t>
  </si>
  <si>
    <t>Содержание автомобильных и внутрипоселковых дорог Дружинского сельского поселения</t>
  </si>
  <si>
    <t>Безопасность дорожного движения в Дружинском сельском поселении</t>
  </si>
  <si>
    <t>Ремонт автомобильных и внутрипоселковых дорог общего пользования</t>
  </si>
  <si>
    <t>Содержание автомобильных и внутрипоселковых дорог общего пользования</t>
  </si>
  <si>
    <t>1.4.1.3</t>
  </si>
  <si>
    <t>32</t>
  </si>
  <si>
    <t>Подпрограмма "Развитие системы межбюджетных отношений в Омском муниципальном районе"</t>
  </si>
  <si>
    <t>Выполнение части полномочий в сфере водоснабжения населения и водоотведения</t>
  </si>
  <si>
    <t>006</t>
  </si>
  <si>
    <t>Иные межбюджетные трансферты</t>
  </si>
  <si>
    <t>500</t>
  </si>
  <si>
    <t>Межбюджетные трансферты</t>
  </si>
  <si>
    <t>1.7.1</t>
  </si>
  <si>
    <t>1.7.1.1</t>
  </si>
  <si>
    <t>1.7</t>
  </si>
  <si>
    <t>Подпрограмма "Формирование современной городской среды Дружинского сельского посления на 2017 год"</t>
  </si>
  <si>
    <t>Капитальный ремонт и ремонт дворовых территорий многоквартирных домов, проездов к дворовым территориям Дружинского сельского поселения</t>
  </si>
  <si>
    <t>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Дружинского сельского поселения</t>
  </si>
  <si>
    <t>1.8</t>
  </si>
  <si>
    <t>1.8.1</t>
  </si>
  <si>
    <t>1.8.1.1</t>
  </si>
  <si>
    <t>Формирование городсткой среды, в том числе благоустройство дворовых территорий Дружинского сельского поселения</t>
  </si>
  <si>
    <t>1.8.1.2</t>
  </si>
  <si>
    <t>Благоустройство дворовых территорий многквартирных домов</t>
  </si>
  <si>
    <t>1.8.2</t>
  </si>
  <si>
    <t>1.8.2.1</t>
  </si>
  <si>
    <t>Формирование городсткой среды, в том числе благоустройство наиболее посещаемых территорий общего пользавния Дружинского сельского поселения</t>
  </si>
  <si>
    <t>350</t>
  </si>
  <si>
    <t>Формирование современной городской среды, в том числе благоустройство дворовых территорий многоквартирных домов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</si>
  <si>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</si>
  <si>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R</t>
  </si>
  <si>
    <t>551</t>
  </si>
  <si>
    <t>Формирование современной городской среды, в том числе благоустройство наиболее посещаемых муниципальных территорий общего пользования населенных пунктов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</si>
  <si>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населенных пунктов</t>
  </si>
  <si>
    <t>553</t>
  </si>
  <si>
    <t>L</t>
  </si>
  <si>
    <t>554</t>
  </si>
  <si>
    <t>Подпрограмма «Организация мероприятий по осуществлению части переданных полномочий»</t>
  </si>
  <si>
    <t>Выполнение части полномочий в сфере градостроительной деятельности и территориального планирования</t>
  </si>
  <si>
    <t>Приложение № 2</t>
  </si>
  <si>
    <t>Подпрограмма "Формирование современной городской среды Дружинского сельского поселения на 2017 год"</t>
  </si>
  <si>
    <t>540</t>
  </si>
  <si>
    <t>Межбюджетные трасферты бюджету Омского муниципального района из бюджетапоселения наосуществление полномочий по исполнениб бюджета в части кассового обслуживания</t>
  </si>
  <si>
    <t>1.7.2</t>
  </si>
  <si>
    <t>1.7.2.1</t>
  </si>
  <si>
    <t>1.7.3</t>
  </si>
  <si>
    <t>1.7.3.1</t>
  </si>
  <si>
    <t>от "23"ноября  2017 г. № 65</t>
  </si>
  <si>
    <t>от "23" ноября 2017 г. № 65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</si>
</sst>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0"/>
    <numFmt numFmtId="174" formatCode="#,##0.00;;"/>
    <numFmt numFmtId="175" formatCode="000"/>
    <numFmt numFmtId="176" formatCode="#,##0.00;[Red]\-#,##0.00;0.00"/>
    <numFmt numFmtId="177" formatCode="0000000"/>
    <numFmt numFmtId="178" formatCode="#,##0.0;[Red]\-#,##0.0"/>
    <numFmt numFmtId="179" formatCode="0.0"/>
    <numFmt numFmtId="180" formatCode="#,##0.00_ ;[Red]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7">
    <font>
      <sz val="11"/>
      <color rgb="FF000000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7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4"/>
      <color indexed="36"/>
      <name val="Times New Roman"/>
      <family val="1"/>
    </font>
    <font>
      <b/>
      <sz val="10"/>
      <color indexed="36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color indexed="14"/>
      <name val="Times New Roman"/>
      <family val="1"/>
    </font>
    <font>
      <sz val="14"/>
      <color indexed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4"/>
      <color rgb="FFFF0066"/>
      <name val="Times New Roman"/>
      <family val="1"/>
    </font>
    <font>
      <sz val="14"/>
      <color rgb="FFFF0066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6" fillId="30" borderId="8" applyNumberFormat="0" applyFont="0" applyAlignment="0" applyProtection="0"/>
    <xf numFmtId="9" fontId="2" fillId="0" borderId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51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33">
      <alignment/>
      <protection/>
    </xf>
    <xf numFmtId="0" fontId="3" fillId="0" borderId="0" xfId="33" applyFont="1">
      <alignment/>
      <protection/>
    </xf>
    <xf numFmtId="0" fontId="3" fillId="0" borderId="0" xfId="33" applyFont="1" applyProtection="1">
      <alignment/>
      <protection hidden="1"/>
    </xf>
    <xf numFmtId="0" fontId="3" fillId="0" borderId="0" xfId="33" applyFont="1" applyAlignment="1" applyProtection="1">
      <alignment horizontal="right"/>
      <protection hidden="1"/>
    </xf>
    <xf numFmtId="0" fontId="3" fillId="0" borderId="0" xfId="33" applyFont="1" applyAlignment="1" applyProtection="1">
      <alignment horizontal="right" vertical="center"/>
      <protection hidden="1"/>
    </xf>
    <xf numFmtId="0" fontId="3" fillId="0" borderId="10" xfId="33" applyFont="1" applyBorder="1" applyAlignment="1" applyProtection="1">
      <alignment horizontal="center" vertical="center" textRotation="90" wrapText="1"/>
      <protection hidden="1"/>
    </xf>
    <xf numFmtId="0" fontId="2" fillId="0" borderId="0" xfId="33" applyProtection="1">
      <alignment/>
      <protection hidden="1"/>
    </xf>
    <xf numFmtId="0" fontId="3" fillId="0" borderId="0" xfId="33" applyFont="1" applyAlignment="1" applyProtection="1">
      <alignment vertical="center" wrapText="1"/>
      <protection hidden="1"/>
    </xf>
    <xf numFmtId="0" fontId="3" fillId="0" borderId="0" xfId="33" applyFont="1" applyAlignment="1" applyProtection="1">
      <alignment vertical="center"/>
      <protection hidden="1"/>
    </xf>
    <xf numFmtId="0" fontId="3" fillId="0" borderId="0" xfId="33" applyFont="1" applyAlignment="1" applyProtection="1">
      <alignment horizontal="center" vertical="center"/>
      <protection hidden="1"/>
    </xf>
    <xf numFmtId="2" fontId="3" fillId="0" borderId="11" xfId="33" applyNumberFormat="1" applyFont="1" applyBorder="1" applyAlignment="1" applyProtection="1">
      <alignment horizontal="center" vertical="center" wrapText="1"/>
      <protection hidden="1"/>
    </xf>
    <xf numFmtId="0" fontId="3" fillId="0" borderId="12" xfId="33" applyFont="1" applyBorder="1" applyAlignment="1" applyProtection="1">
      <alignment horizontal="center" vertical="center" textRotation="90" wrapText="1"/>
      <protection hidden="1"/>
    </xf>
    <xf numFmtId="0" fontId="4" fillId="0" borderId="12" xfId="33" applyFont="1" applyBorder="1" applyAlignment="1" applyProtection="1">
      <alignment horizontal="center" vertical="center" wrapText="1"/>
      <protection hidden="1"/>
    </xf>
    <xf numFmtId="0" fontId="8" fillId="0" borderId="0" xfId="33" applyFont="1">
      <alignment/>
      <protection/>
    </xf>
    <xf numFmtId="49" fontId="2" fillId="0" borderId="0" xfId="33" applyNumberFormat="1" applyProtection="1">
      <alignment/>
      <protection hidden="1"/>
    </xf>
    <xf numFmtId="49" fontId="3" fillId="0" borderId="0" xfId="33" applyNumberFormat="1" applyFont="1" applyProtection="1">
      <alignment/>
      <protection hidden="1"/>
    </xf>
    <xf numFmtId="49" fontId="2" fillId="0" borderId="0" xfId="33" applyNumberFormat="1">
      <alignment/>
      <protection/>
    </xf>
    <xf numFmtId="0" fontId="3" fillId="0" borderId="13" xfId="33" applyFont="1" applyBorder="1" applyAlignment="1" applyProtection="1">
      <alignment/>
      <protection hidden="1"/>
    </xf>
    <xf numFmtId="49" fontId="3" fillId="0" borderId="13" xfId="33" applyNumberFormat="1" applyFont="1" applyBorder="1" applyAlignment="1" applyProtection="1">
      <alignment horizontal="center" vertical="center" wrapText="1"/>
      <protection hidden="1"/>
    </xf>
    <xf numFmtId="0" fontId="4" fillId="0" borderId="13" xfId="33" applyFont="1" applyBorder="1" applyAlignment="1" applyProtection="1">
      <alignment horizontal="left" vertical="top" wrapText="1"/>
      <protection hidden="1"/>
    </xf>
    <xf numFmtId="0" fontId="5" fillId="0" borderId="13" xfId="33" applyFont="1" applyBorder="1" applyAlignment="1" applyProtection="1">
      <alignment/>
      <protection hidden="1"/>
    </xf>
    <xf numFmtId="49" fontId="3" fillId="0" borderId="13" xfId="33" applyNumberFormat="1" applyFont="1" applyBorder="1" applyAlignment="1" applyProtection="1">
      <alignment horizontal="center" vertical="center"/>
      <protection hidden="1"/>
    </xf>
    <xf numFmtId="0" fontId="3" fillId="0" borderId="13" xfId="33" applyFont="1" applyBorder="1" applyAlignment="1" applyProtection="1">
      <alignment horizontal="left" vertical="top" wrapText="1"/>
      <protection hidden="1"/>
    </xf>
    <xf numFmtId="0" fontId="3" fillId="0" borderId="14" xfId="33" applyFont="1" applyBorder="1" applyAlignment="1" applyProtection="1">
      <alignment horizontal="center" vertical="center" wrapText="1"/>
      <protection hidden="1"/>
    </xf>
    <xf numFmtId="0" fontId="3" fillId="0" borderId="13" xfId="33" applyFont="1" applyBorder="1" applyAlignment="1" applyProtection="1">
      <alignment horizontal="center" vertical="center" wrapText="1"/>
      <protection hidden="1"/>
    </xf>
    <xf numFmtId="49" fontId="3" fillId="0" borderId="14" xfId="33" applyNumberFormat="1" applyFont="1" applyBorder="1" applyAlignment="1" applyProtection="1">
      <alignment horizontal="center" vertical="center" wrapText="1"/>
      <protection hidden="1"/>
    </xf>
    <xf numFmtId="49" fontId="3" fillId="0" borderId="13" xfId="33" applyNumberFormat="1" applyFont="1" applyFill="1" applyBorder="1" applyAlignment="1" applyProtection="1">
      <alignment horizontal="center" vertical="center"/>
      <protection hidden="1"/>
    </xf>
    <xf numFmtId="0" fontId="3" fillId="0" borderId="13" xfId="33" applyFont="1" applyBorder="1" applyAlignment="1" applyProtection="1">
      <alignment horizontal="left" vertical="center" wrapText="1"/>
      <protection hidden="1"/>
    </xf>
    <xf numFmtId="175" fontId="3" fillId="0" borderId="13" xfId="33" applyNumberFormat="1" applyFont="1" applyBorder="1" applyAlignment="1" applyProtection="1">
      <alignment horizontal="center" vertical="center" wrapText="1"/>
      <protection hidden="1"/>
    </xf>
    <xf numFmtId="173" fontId="3" fillId="0" borderId="13" xfId="33" applyNumberFormat="1" applyFont="1" applyBorder="1" applyAlignment="1" applyProtection="1">
      <alignment horizontal="center" vertical="center" wrapText="1"/>
      <protection hidden="1"/>
    </xf>
    <xf numFmtId="176" fontId="3" fillId="0" borderId="13" xfId="33" applyNumberFormat="1" applyFont="1" applyBorder="1" applyAlignment="1" applyProtection="1">
      <alignment horizontal="center" vertical="center" wrapText="1"/>
      <protection hidden="1"/>
    </xf>
    <xf numFmtId="176" fontId="3" fillId="0" borderId="13" xfId="33" applyNumberFormat="1" applyFont="1" applyBorder="1" applyAlignment="1" applyProtection="1">
      <alignment horizontal="center" vertical="center"/>
      <protection hidden="1"/>
    </xf>
    <xf numFmtId="0" fontId="4" fillId="0" borderId="13" xfId="33" applyFont="1" applyBorder="1" applyAlignment="1" applyProtection="1">
      <alignment horizontal="left" vertical="center" wrapText="1"/>
      <protection hidden="1"/>
    </xf>
    <xf numFmtId="175" fontId="4" fillId="0" borderId="13" xfId="33" applyNumberFormat="1" applyFont="1" applyBorder="1" applyAlignment="1" applyProtection="1">
      <alignment horizontal="center" vertical="center" wrapText="1"/>
      <protection hidden="1"/>
    </xf>
    <xf numFmtId="173" fontId="4" fillId="0" borderId="13" xfId="33" applyNumberFormat="1" applyFont="1" applyBorder="1" applyAlignment="1" applyProtection="1">
      <alignment horizontal="center" vertical="center" wrapText="1"/>
      <protection hidden="1"/>
    </xf>
    <xf numFmtId="0" fontId="4" fillId="0" borderId="13" xfId="33" applyFont="1" applyBorder="1" applyAlignment="1" applyProtection="1">
      <alignment horizontal="center" vertical="center" wrapText="1"/>
      <protection hidden="1"/>
    </xf>
    <xf numFmtId="176" fontId="4" fillId="0" borderId="13" xfId="33" applyNumberFormat="1" applyFont="1" applyBorder="1" applyAlignment="1" applyProtection="1">
      <alignment horizontal="center" vertical="center" wrapText="1"/>
      <protection hidden="1"/>
    </xf>
    <xf numFmtId="2" fontId="3" fillId="0" borderId="13" xfId="33" applyNumberFormat="1" applyFont="1" applyBorder="1" applyAlignment="1" applyProtection="1">
      <alignment horizontal="center" vertical="center" wrapText="1"/>
      <protection hidden="1"/>
    </xf>
    <xf numFmtId="49" fontId="3" fillId="0" borderId="0" xfId="33" applyNumberFormat="1" applyFont="1" applyAlignment="1" applyProtection="1">
      <alignment vertical="center" wrapText="1"/>
      <protection hidden="1"/>
    </xf>
    <xf numFmtId="49" fontId="3" fillId="0" borderId="0" xfId="33" applyNumberFormat="1" applyFont="1" applyAlignment="1" applyProtection="1">
      <alignment horizontal="right" vertical="center"/>
      <protection hidden="1"/>
    </xf>
    <xf numFmtId="49" fontId="3" fillId="0" borderId="0" xfId="33" applyNumberFormat="1" applyFont="1" applyAlignment="1" applyProtection="1">
      <alignment horizontal="center" vertical="center"/>
      <protection hidden="1"/>
    </xf>
    <xf numFmtId="49" fontId="4" fillId="0" borderId="13" xfId="33" applyNumberFormat="1" applyFont="1" applyBorder="1" applyAlignment="1" applyProtection="1">
      <alignment horizontal="center" vertical="center" wrapText="1"/>
      <protection hidden="1"/>
    </xf>
    <xf numFmtId="0" fontId="9" fillId="0" borderId="13" xfId="33" applyFont="1" applyBorder="1" applyAlignment="1" applyProtection="1">
      <alignment horizontal="left" vertical="center" wrapText="1"/>
      <protection hidden="1"/>
    </xf>
    <xf numFmtId="175" fontId="9" fillId="0" borderId="13" xfId="33" applyNumberFormat="1" applyFont="1" applyBorder="1" applyAlignment="1" applyProtection="1">
      <alignment horizontal="center" vertical="center" wrapText="1"/>
      <protection hidden="1"/>
    </xf>
    <xf numFmtId="173" fontId="9" fillId="0" borderId="13" xfId="33" applyNumberFormat="1" applyFont="1" applyBorder="1" applyAlignment="1" applyProtection="1">
      <alignment horizontal="center" vertical="center" wrapText="1"/>
      <protection hidden="1"/>
    </xf>
    <xf numFmtId="49" fontId="9" fillId="0" borderId="13" xfId="33" applyNumberFormat="1" applyFont="1" applyBorder="1" applyAlignment="1" applyProtection="1">
      <alignment horizontal="center" vertical="center" wrapText="1"/>
      <protection hidden="1"/>
    </xf>
    <xf numFmtId="0" fontId="9" fillId="0" borderId="13" xfId="33" applyFont="1" applyBorder="1" applyAlignment="1" applyProtection="1">
      <alignment horizontal="center" vertical="center" wrapText="1"/>
      <protection hidden="1"/>
    </xf>
    <xf numFmtId="176" fontId="9" fillId="0" borderId="13" xfId="33" applyNumberFormat="1" applyFont="1" applyBorder="1" applyAlignment="1" applyProtection="1">
      <alignment horizontal="center" vertical="center" wrapText="1"/>
      <protection hidden="1"/>
    </xf>
    <xf numFmtId="0" fontId="10" fillId="0" borderId="0" xfId="33" applyFont="1">
      <alignment/>
      <protection/>
    </xf>
    <xf numFmtId="0" fontId="3" fillId="0" borderId="15" xfId="33" applyFont="1" applyBorder="1" applyAlignment="1" applyProtection="1">
      <alignment horizontal="center" vertical="center" wrapText="1"/>
      <protection hidden="1"/>
    </xf>
    <xf numFmtId="0" fontId="3" fillId="0" borderId="16" xfId="33" applyFont="1" applyBorder="1" applyAlignment="1" applyProtection="1">
      <alignment horizontal="left" vertical="center" wrapText="1"/>
      <protection hidden="1"/>
    </xf>
    <xf numFmtId="0" fontId="3" fillId="0" borderId="17" xfId="33" applyFont="1" applyBorder="1" applyAlignment="1" applyProtection="1">
      <alignment horizontal="left" vertical="center" wrapText="1"/>
      <protection hidden="1"/>
    </xf>
    <xf numFmtId="173" fontId="3" fillId="0" borderId="18" xfId="33" applyNumberFormat="1" applyFont="1" applyBorder="1" applyAlignment="1" applyProtection="1">
      <alignment horizontal="center" vertical="center" wrapText="1"/>
      <protection hidden="1"/>
    </xf>
    <xf numFmtId="173" fontId="4" fillId="0" borderId="11" xfId="33" applyNumberFormat="1" applyFont="1" applyBorder="1" applyAlignment="1" applyProtection="1">
      <alignment horizontal="center" vertical="center" wrapText="1"/>
      <protection hidden="1"/>
    </xf>
    <xf numFmtId="0" fontId="3" fillId="0" borderId="0" xfId="33" applyFont="1" applyAlignment="1" applyProtection="1">
      <alignment horizontal="left"/>
      <protection hidden="1"/>
    </xf>
    <xf numFmtId="0" fontId="4" fillId="0" borderId="11" xfId="33" applyFont="1" applyBorder="1" applyAlignment="1" applyProtection="1">
      <alignment horizontal="left" vertical="center" wrapText="1"/>
      <protection hidden="1"/>
    </xf>
    <xf numFmtId="0" fontId="3" fillId="0" borderId="0" xfId="33" applyFont="1" applyAlignment="1">
      <alignment horizontal="left"/>
      <protection/>
    </xf>
    <xf numFmtId="49" fontId="3" fillId="0" borderId="0" xfId="33" applyNumberFormat="1" applyFont="1" applyAlignment="1" applyProtection="1">
      <alignment/>
      <protection hidden="1"/>
    </xf>
    <xf numFmtId="49" fontId="3" fillId="0" borderId="0" xfId="33" applyNumberFormat="1" applyFont="1" applyAlignment="1" applyProtection="1">
      <alignment horizontal="right"/>
      <protection hidden="1"/>
    </xf>
    <xf numFmtId="49" fontId="3" fillId="0" borderId="19" xfId="33" applyNumberFormat="1" applyFont="1" applyBorder="1" applyAlignment="1" applyProtection="1">
      <alignment horizontal="center" vertical="center"/>
      <protection hidden="1"/>
    </xf>
    <xf numFmtId="49" fontId="3" fillId="0" borderId="0" xfId="33" applyNumberFormat="1" applyFont="1">
      <alignment/>
      <protection/>
    </xf>
    <xf numFmtId="2" fontId="3" fillId="0" borderId="20" xfId="33" applyNumberFormat="1" applyFont="1" applyBorder="1" applyAlignment="1" applyProtection="1">
      <alignment horizontal="center" vertical="center" wrapText="1"/>
      <protection hidden="1"/>
    </xf>
    <xf numFmtId="2" fontId="3" fillId="0" borderId="18" xfId="33" applyNumberFormat="1" applyFont="1" applyBorder="1" applyAlignment="1" applyProtection="1">
      <alignment horizontal="center" vertical="center" wrapText="1"/>
      <protection hidden="1"/>
    </xf>
    <xf numFmtId="2" fontId="3" fillId="0" borderId="21" xfId="33" applyNumberFormat="1" applyFont="1" applyBorder="1" applyAlignment="1" applyProtection="1">
      <alignment horizontal="center" vertical="center" wrapText="1"/>
      <protection hidden="1"/>
    </xf>
    <xf numFmtId="0" fontId="4" fillId="0" borderId="16" xfId="33" applyFont="1" applyBorder="1" applyAlignment="1" applyProtection="1">
      <alignment horizontal="left" vertical="center" wrapText="1"/>
      <protection hidden="1"/>
    </xf>
    <xf numFmtId="2" fontId="4" fillId="0" borderId="13" xfId="33" applyNumberFormat="1" applyFont="1" applyBorder="1" applyAlignment="1" applyProtection="1">
      <alignment horizontal="center" vertical="center" wrapText="1"/>
      <protection hidden="1"/>
    </xf>
    <xf numFmtId="2" fontId="4" fillId="0" borderId="20" xfId="33" applyNumberFormat="1" applyFont="1" applyBorder="1" applyAlignment="1" applyProtection="1">
      <alignment horizontal="center" vertical="center" wrapText="1"/>
      <protection hidden="1"/>
    </xf>
    <xf numFmtId="0" fontId="4" fillId="0" borderId="12" xfId="33" applyFont="1" applyBorder="1" applyAlignment="1" applyProtection="1">
      <alignment horizontal="left" vertical="center" wrapText="1"/>
      <protection hidden="1"/>
    </xf>
    <xf numFmtId="2" fontId="4" fillId="0" borderId="12" xfId="33" applyNumberFormat="1" applyFont="1" applyBorder="1" applyAlignment="1" applyProtection="1">
      <alignment horizontal="center" vertical="center" wrapText="1"/>
      <protection hidden="1"/>
    </xf>
    <xf numFmtId="0" fontId="4" fillId="0" borderId="0" xfId="33" applyFont="1" applyProtection="1">
      <alignment/>
      <protection hidden="1"/>
    </xf>
    <xf numFmtId="0" fontId="2" fillId="0" borderId="0" xfId="33" applyFont="1">
      <alignment/>
      <protection/>
    </xf>
    <xf numFmtId="4" fontId="3" fillId="0" borderId="13" xfId="33" applyNumberFormat="1" applyFont="1" applyBorder="1" applyAlignment="1" applyProtection="1">
      <alignment horizontal="center" vertical="center"/>
      <protection hidden="1"/>
    </xf>
    <xf numFmtId="4" fontId="3" fillId="0" borderId="13" xfId="33" applyNumberFormat="1" applyFont="1" applyBorder="1" applyAlignment="1" applyProtection="1">
      <alignment horizontal="center" vertical="center" wrapText="1"/>
      <protection hidden="1"/>
    </xf>
    <xf numFmtId="0" fontId="3" fillId="0" borderId="13" xfId="33" applyFont="1" applyBorder="1" applyAlignment="1" applyProtection="1">
      <alignment horizontal="center" vertical="center"/>
      <protection hidden="1"/>
    </xf>
    <xf numFmtId="0" fontId="3" fillId="0" borderId="13" xfId="33" applyFont="1" applyBorder="1" applyAlignment="1" applyProtection="1">
      <alignment horizontal="center" vertical="center" textRotation="90" wrapText="1"/>
      <protection hidden="1"/>
    </xf>
    <xf numFmtId="49" fontId="3" fillId="0" borderId="13" xfId="33" applyNumberFormat="1" applyFont="1" applyBorder="1" applyAlignment="1" applyProtection="1">
      <alignment horizontal="center" vertical="center" textRotation="90" wrapText="1"/>
      <protection hidden="1"/>
    </xf>
    <xf numFmtId="0" fontId="3" fillId="0" borderId="13" xfId="33" applyFont="1" applyBorder="1" applyAlignment="1">
      <alignment wrapText="1"/>
      <protection/>
    </xf>
    <xf numFmtId="173" fontId="3" fillId="0" borderId="13" xfId="33" applyNumberFormat="1" applyFont="1" applyBorder="1" applyAlignment="1" applyProtection="1">
      <alignment horizontal="center" vertical="center"/>
      <protection hidden="1"/>
    </xf>
    <xf numFmtId="4" fontId="3" fillId="0" borderId="13" xfId="33" applyNumberFormat="1" applyFont="1" applyBorder="1" applyAlignment="1" applyProtection="1">
      <alignment horizontal="right" vertical="center"/>
      <protection hidden="1"/>
    </xf>
    <xf numFmtId="0" fontId="3" fillId="0" borderId="13" xfId="33" applyFont="1" applyBorder="1" applyProtection="1">
      <alignment/>
      <protection hidden="1"/>
    </xf>
    <xf numFmtId="0" fontId="4" fillId="0" borderId="13" xfId="33" applyFont="1" applyBorder="1" applyAlignment="1" applyProtection="1">
      <alignment horizontal="left" vertical="center"/>
      <protection hidden="1"/>
    </xf>
    <xf numFmtId="0" fontId="4" fillId="0" borderId="13" xfId="33" applyFont="1" applyBorder="1" applyAlignment="1" applyProtection="1">
      <alignment/>
      <protection hidden="1"/>
    </xf>
    <xf numFmtId="49" fontId="4" fillId="0" borderId="13" xfId="33" applyNumberFormat="1" applyFont="1" applyBorder="1" applyAlignment="1" applyProtection="1">
      <alignment/>
      <protection hidden="1"/>
    </xf>
    <xf numFmtId="4" fontId="4" fillId="0" borderId="13" xfId="33" applyNumberFormat="1" applyFont="1" applyBorder="1" applyAlignment="1" applyProtection="1">
      <alignment horizontal="right" vertical="center"/>
      <protection hidden="1"/>
    </xf>
    <xf numFmtId="4" fontId="3" fillId="0" borderId="0" xfId="33" applyNumberFormat="1" applyFont="1">
      <alignment/>
      <protection/>
    </xf>
    <xf numFmtId="0" fontId="52" fillId="0" borderId="13" xfId="33" applyFont="1" applyBorder="1" applyAlignment="1" applyProtection="1">
      <alignment horizontal="left" vertical="center" wrapText="1"/>
      <protection hidden="1"/>
    </xf>
    <xf numFmtId="49" fontId="52" fillId="0" borderId="13" xfId="33" applyNumberFormat="1" applyFont="1" applyBorder="1" applyAlignment="1" applyProtection="1">
      <alignment horizontal="center" vertical="center" wrapText="1"/>
      <protection hidden="1"/>
    </xf>
    <xf numFmtId="0" fontId="52" fillId="0" borderId="13" xfId="33" applyFont="1" applyBorder="1" applyAlignment="1" applyProtection="1">
      <alignment horizontal="left" vertical="top" wrapText="1"/>
      <protection hidden="1"/>
    </xf>
    <xf numFmtId="0" fontId="52" fillId="0" borderId="13" xfId="33" applyFont="1" applyBorder="1" applyAlignment="1" applyProtection="1">
      <alignment/>
      <protection hidden="1"/>
    </xf>
    <xf numFmtId="49" fontId="53" fillId="0" borderId="13" xfId="33" applyNumberFormat="1" applyFont="1" applyBorder="1" applyAlignment="1" applyProtection="1">
      <alignment horizontal="center" vertical="center"/>
      <protection hidden="1"/>
    </xf>
    <xf numFmtId="49" fontId="52" fillId="0" borderId="13" xfId="33" applyNumberFormat="1" applyFont="1" applyBorder="1" applyAlignment="1" applyProtection="1">
      <alignment horizontal="center" vertical="center"/>
      <protection hidden="1"/>
    </xf>
    <xf numFmtId="4" fontId="52" fillId="0" borderId="13" xfId="33" applyNumberFormat="1" applyFont="1" applyBorder="1" applyAlignment="1" applyProtection="1">
      <alignment horizontal="center" vertical="center"/>
      <protection hidden="1"/>
    </xf>
    <xf numFmtId="49" fontId="4" fillId="0" borderId="13" xfId="33" applyNumberFormat="1" applyFont="1" applyBorder="1" applyAlignment="1" applyProtection="1">
      <alignment horizontal="center" vertical="center"/>
      <protection hidden="1"/>
    </xf>
    <xf numFmtId="2" fontId="3" fillId="0" borderId="0" xfId="33" applyNumberFormat="1" applyFont="1" applyAlignment="1">
      <alignment horizontal="left"/>
      <protection/>
    </xf>
    <xf numFmtId="2" fontId="3" fillId="0" borderId="0" xfId="33" applyNumberFormat="1" applyFont="1">
      <alignment/>
      <protection/>
    </xf>
    <xf numFmtId="2" fontId="2" fillId="0" borderId="0" xfId="33" applyNumberFormat="1">
      <alignment/>
      <protection/>
    </xf>
    <xf numFmtId="0" fontId="54" fillId="0" borderId="0" xfId="0" applyFont="1" applyAlignment="1">
      <alignment wrapText="1"/>
    </xf>
    <xf numFmtId="0" fontId="4" fillId="0" borderId="0" xfId="33" applyFont="1" applyBorder="1" applyProtection="1">
      <alignment/>
      <protection hidden="1"/>
    </xf>
    <xf numFmtId="0" fontId="3" fillId="0" borderId="0" xfId="33" applyFont="1" applyBorder="1" applyProtection="1">
      <alignment/>
      <protection hidden="1"/>
    </xf>
    <xf numFmtId="4" fontId="2" fillId="0" borderId="0" xfId="33" applyNumberFormat="1">
      <alignment/>
      <protection/>
    </xf>
    <xf numFmtId="49" fontId="55" fillId="0" borderId="13" xfId="33" applyNumberFormat="1" applyFont="1" applyBorder="1" applyAlignment="1" applyProtection="1">
      <alignment horizontal="center" vertical="center"/>
      <protection hidden="1"/>
    </xf>
    <xf numFmtId="0" fontId="56" fillId="0" borderId="13" xfId="33" applyFont="1" applyBorder="1" applyAlignment="1" applyProtection="1">
      <alignment horizontal="left" vertical="top" wrapText="1"/>
      <protection hidden="1"/>
    </xf>
    <xf numFmtId="0" fontId="56" fillId="0" borderId="13" xfId="33" applyFont="1" applyBorder="1" applyAlignment="1" applyProtection="1">
      <alignment/>
      <protection hidden="1"/>
    </xf>
    <xf numFmtId="49" fontId="56" fillId="0" borderId="13" xfId="33" applyNumberFormat="1" applyFont="1" applyBorder="1" applyAlignment="1" applyProtection="1">
      <alignment horizontal="center" vertical="center"/>
      <protection hidden="1"/>
    </xf>
    <xf numFmtId="4" fontId="56" fillId="0" borderId="13" xfId="33" applyNumberFormat="1" applyFont="1" applyBorder="1" applyAlignment="1" applyProtection="1">
      <alignment horizontal="center" vertical="center"/>
      <protection hidden="1"/>
    </xf>
    <xf numFmtId="0" fontId="13" fillId="0" borderId="0" xfId="33" applyFont="1" applyBorder="1" applyProtection="1">
      <alignment/>
      <protection hidden="1"/>
    </xf>
    <xf numFmtId="0" fontId="4" fillId="0" borderId="0" xfId="33" applyFont="1">
      <alignment/>
      <protection/>
    </xf>
    <xf numFmtId="0" fontId="52" fillId="0" borderId="13" xfId="33" applyFont="1" applyBorder="1" applyAlignment="1" applyProtection="1">
      <alignment/>
      <protection hidden="1"/>
    </xf>
    <xf numFmtId="0" fontId="52" fillId="0" borderId="13" xfId="33" applyFont="1" applyBorder="1" applyAlignment="1" applyProtection="1">
      <alignment/>
      <protection hidden="1"/>
    </xf>
    <xf numFmtId="49" fontId="3" fillId="0" borderId="22" xfId="33" applyNumberFormat="1" applyFont="1" applyBorder="1" applyAlignment="1" applyProtection="1">
      <alignment horizontal="center" vertical="center" wrapText="1"/>
      <protection hidden="1"/>
    </xf>
    <xf numFmtId="49" fontId="3" fillId="0" borderId="23" xfId="33" applyNumberFormat="1" applyFont="1" applyBorder="1" applyAlignment="1" applyProtection="1">
      <alignment horizontal="center" vertical="center" wrapText="1"/>
      <protection hidden="1"/>
    </xf>
    <xf numFmtId="49" fontId="3" fillId="0" borderId="24" xfId="33" applyNumberFormat="1" applyFont="1" applyBorder="1" applyAlignment="1" applyProtection="1">
      <alignment horizontal="center" vertical="center" wrapText="1"/>
      <protection hidden="1"/>
    </xf>
    <xf numFmtId="0" fontId="3" fillId="0" borderId="22" xfId="33" applyFont="1" applyBorder="1" applyAlignment="1" applyProtection="1">
      <alignment horizontal="center" vertical="center" wrapText="1"/>
      <protection hidden="1"/>
    </xf>
    <xf numFmtId="0" fontId="3" fillId="0" borderId="10" xfId="33" applyFont="1" applyBorder="1" applyAlignment="1" applyProtection="1">
      <alignment horizontal="center" vertical="center" wrapText="1"/>
      <protection hidden="1"/>
    </xf>
    <xf numFmtId="49" fontId="11" fillId="0" borderId="0" xfId="33" applyNumberFormat="1" applyFont="1" applyBorder="1" applyAlignment="1" applyProtection="1">
      <alignment/>
      <protection hidden="1"/>
    </xf>
    <xf numFmtId="0" fontId="12" fillId="0" borderId="0" xfId="33" applyFont="1" applyBorder="1" applyAlignment="1" applyProtection="1">
      <alignment horizontal="center" vertical="center" wrapText="1"/>
      <protection hidden="1"/>
    </xf>
    <xf numFmtId="0" fontId="2" fillId="0" borderId="0" xfId="33" applyFont="1" applyBorder="1" applyAlignment="1" applyProtection="1">
      <alignment horizontal="center" vertical="center"/>
      <protection hidden="1"/>
    </xf>
    <xf numFmtId="0" fontId="3" fillId="0" borderId="25" xfId="33" applyFont="1" applyBorder="1" applyAlignment="1" applyProtection="1">
      <alignment horizontal="center" vertical="center" wrapText="1"/>
      <protection hidden="1"/>
    </xf>
    <xf numFmtId="0" fontId="3" fillId="0" borderId="26" xfId="33" applyFont="1" applyBorder="1" applyAlignment="1" applyProtection="1">
      <alignment horizontal="center" vertical="center" wrapText="1"/>
      <protection hidden="1"/>
    </xf>
    <xf numFmtId="0" fontId="3" fillId="0" borderId="0" xfId="33" applyFont="1" applyBorder="1" applyAlignment="1" applyProtection="1">
      <alignment horizontal="center" vertical="center" wrapText="1"/>
      <protection hidden="1"/>
    </xf>
    <xf numFmtId="49" fontId="3" fillId="0" borderId="27" xfId="33" applyNumberFormat="1" applyFont="1" applyBorder="1" applyAlignment="1" applyProtection="1">
      <alignment horizontal="center" vertical="center" wrapText="1"/>
      <protection hidden="1"/>
    </xf>
    <xf numFmtId="0" fontId="3" fillId="0" borderId="0" xfId="33" applyFont="1" applyBorder="1" applyAlignment="1" applyProtection="1">
      <alignment horizontal="left"/>
      <protection hidden="1"/>
    </xf>
    <xf numFmtId="0" fontId="3" fillId="0" borderId="13" xfId="33" applyFont="1" applyBorder="1" applyAlignment="1" applyProtection="1">
      <alignment horizontal="center" vertical="center" wrapText="1"/>
      <protection hidden="1"/>
    </xf>
    <xf numFmtId="0" fontId="3" fillId="0" borderId="28" xfId="33" applyFont="1" applyBorder="1" applyAlignment="1" applyProtection="1">
      <alignment horizontal="center" vertical="center" wrapText="1"/>
      <protection hidden="1"/>
    </xf>
    <xf numFmtId="0" fontId="3" fillId="0" borderId="29" xfId="33" applyFont="1" applyBorder="1" applyAlignment="1" applyProtection="1">
      <alignment horizontal="center" vertical="center" wrapText="1"/>
      <protection hidden="1"/>
    </xf>
    <xf numFmtId="49" fontId="3" fillId="0" borderId="13" xfId="33" applyNumberFormat="1" applyFont="1" applyBorder="1" applyAlignment="1" applyProtection="1">
      <alignment horizontal="center" vertical="center"/>
      <protection hidden="1"/>
    </xf>
    <xf numFmtId="49" fontId="3" fillId="0" borderId="13" xfId="33" applyNumberFormat="1" applyFont="1" applyBorder="1" applyAlignment="1" applyProtection="1">
      <alignment horizontal="center" vertical="center" textRotation="90" wrapText="1"/>
      <protection hidden="1"/>
    </xf>
    <xf numFmtId="0" fontId="3" fillId="0" borderId="13" xfId="33" applyFont="1" applyBorder="1" applyAlignment="1" applyProtection="1">
      <alignment/>
      <protection hidden="1"/>
    </xf>
    <xf numFmtId="0" fontId="52" fillId="0" borderId="13" xfId="33" applyFont="1" applyBorder="1" applyAlignment="1" applyProtection="1">
      <alignment/>
      <protection hidden="1"/>
    </xf>
    <xf numFmtId="0" fontId="3" fillId="0" borderId="30" xfId="33" applyFont="1" applyBorder="1" applyAlignment="1" applyProtection="1">
      <alignment horizontal="center" vertical="center"/>
      <protection hidden="1"/>
    </xf>
    <xf numFmtId="0" fontId="3" fillId="0" borderId="31" xfId="33" applyFont="1" applyBorder="1" applyAlignment="1" applyProtection="1">
      <alignment horizontal="center" vertical="center"/>
      <protection hidden="1"/>
    </xf>
    <xf numFmtId="49" fontId="3" fillId="0" borderId="13" xfId="33" applyNumberFormat="1" applyFont="1" applyBorder="1" applyAlignment="1" applyProtection="1">
      <alignment horizontal="center" vertical="center" wrapText="1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13" xfId="33" applyFont="1" applyBorder="1" applyAlignment="1" applyProtection="1">
      <alignment horizontal="center" vertical="center"/>
      <protection hidden="1"/>
    </xf>
    <xf numFmtId="0" fontId="3" fillId="0" borderId="0" xfId="33" applyFont="1" applyBorder="1" applyAlignment="1" applyProtection="1">
      <alignment horizontal="lef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0;&#1080;&#1085;&#1072;&#1085;&#1089;&#1080;&#1089;&#1090;\&#1041;&#1102;&#1076;&#1078;&#1077;&#1090;\&#1041;&#1102;&#1076;&#1078;&#1077;&#1090;%20&#1085;&#1072;%202016\&#1048;&#1079;&#1084;&#1077;&#1085;&#1077;&#1085;&#1080;&#1103;\&#1086;&#1090;%2030.11.2016\&#1087;&#1088;&#1080;&#1083;&#1086;&#1078;&#1077;&#1085;&#1080;&#1103;%202,3,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0;&#1080;&#1085;&#1072;&#1085;&#1089;&#1080;&#1089;&#1090;\&#1041;&#1102;&#1076;&#1078;&#1077;&#1090;\&#1041;&#1102;&#1076;&#1078;&#1077;&#1090;%20&#1085;&#1072;%202016\&#1048;&#1079;&#1084;&#1077;&#1085;&#1077;&#1085;&#1080;&#1103;\&#1086;&#1090;%2021.01.2016\&#1087;&#1088;&#1080;&#1083;&#1086;&#1078;&#1077;&#1085;&#1080;&#1103;%201,2,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РзПрз"/>
      <sheetName val="Приложение Вед. структура"/>
      <sheetName val="Приложение по МП"/>
    </sheetNames>
    <sheetDataSet>
      <sheetData sheetId="1">
        <row r="165">
          <cell r="N165">
            <v>0</v>
          </cell>
        </row>
        <row r="179">
          <cell r="N179">
            <v>0</v>
          </cell>
        </row>
        <row r="187">
          <cell r="N187">
            <v>0</v>
          </cell>
        </row>
        <row r="190">
          <cell r="N190">
            <v>0</v>
          </cell>
        </row>
        <row r="193">
          <cell r="N193">
            <v>0</v>
          </cell>
        </row>
        <row r="194">
          <cell r="N194">
            <v>0</v>
          </cell>
        </row>
        <row r="197">
          <cell r="N197">
            <v>0</v>
          </cell>
        </row>
        <row r="200">
          <cell r="N200">
            <v>0</v>
          </cell>
        </row>
        <row r="201">
          <cell r="N201">
            <v>0</v>
          </cell>
        </row>
        <row r="204">
          <cell r="N2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РзПрз"/>
      <sheetName val="Приложение Вед. структура"/>
      <sheetName val="Приложение по МП"/>
    </sheetNames>
    <sheetDataSet>
      <sheetData sheetId="1">
        <row r="66">
          <cell r="B66" t="str">
            <v>Иные закупки товаров, работ и услуг для обеспечения государственных (муниципальных) нужд</v>
          </cell>
        </row>
        <row r="67">
          <cell r="B67" t="str">
            <v>Национальная оборона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64"/>
  <sheetViews>
    <sheetView showGridLines="0" zoomScale="80" zoomScaleNormal="80" zoomScaleSheetLayoutView="75" workbookViewId="0" topLeftCell="A2">
      <selection activeCell="D4" sqref="D4:E4"/>
    </sheetView>
  </sheetViews>
  <sheetFormatPr defaultColWidth="9.28125" defaultRowHeight="15"/>
  <cols>
    <col min="1" max="1" width="56.57421875" style="57" customWidth="1"/>
    <col min="2" max="2" width="8.7109375" style="2" customWidth="1"/>
    <col min="3" max="3" width="10.140625" style="2" customWidth="1"/>
    <col min="4" max="4" width="20.7109375" style="61" customWidth="1"/>
    <col min="5" max="5" width="20.28125" style="61" customWidth="1"/>
    <col min="6" max="6" width="0" style="2" hidden="1" customWidth="1"/>
    <col min="7" max="7" width="18.7109375" style="2" customWidth="1"/>
    <col min="8" max="8" width="18.28125" style="1" customWidth="1"/>
    <col min="9" max="9" width="16.28125" style="1" customWidth="1"/>
    <col min="10" max="10" width="18.57421875" style="1" customWidth="1"/>
    <col min="11" max="16384" width="9.28125" style="1" customWidth="1"/>
  </cols>
  <sheetData>
    <row r="1" spans="1:6" ht="409.5" customHeight="1" hidden="1">
      <c r="A1" s="55"/>
      <c r="B1" s="3"/>
      <c r="C1" s="3"/>
      <c r="D1" s="58"/>
      <c r="E1" s="16"/>
      <c r="F1" s="3"/>
    </row>
    <row r="2" spans="1:6" ht="18.75">
      <c r="A2" s="55"/>
      <c r="B2" s="4"/>
      <c r="C2" s="4"/>
      <c r="D2" s="59"/>
      <c r="E2" s="16"/>
      <c r="F2" s="3"/>
    </row>
    <row r="3" spans="1:6" ht="20.25">
      <c r="A3" s="55"/>
      <c r="B3" s="4"/>
      <c r="C3" s="4"/>
      <c r="D3" s="115" t="s">
        <v>271</v>
      </c>
      <c r="E3" s="115"/>
      <c r="F3" s="3"/>
    </row>
    <row r="4" spans="1:6" ht="20.25">
      <c r="A4" s="55"/>
      <c r="B4" s="4"/>
      <c r="C4" s="4"/>
      <c r="D4" s="115" t="s">
        <v>134</v>
      </c>
      <c r="E4" s="115"/>
      <c r="F4" s="3"/>
    </row>
    <row r="5" spans="1:6" ht="20.25">
      <c r="A5" s="55"/>
      <c r="B5" s="5"/>
      <c r="C5" s="5"/>
      <c r="D5" s="115" t="s">
        <v>79</v>
      </c>
      <c r="E5" s="115"/>
      <c r="F5" s="3"/>
    </row>
    <row r="6" spans="1:6" ht="20.25">
      <c r="A6" s="55"/>
      <c r="B6" s="4"/>
      <c r="C6" s="4"/>
      <c r="D6" s="115" t="s">
        <v>279</v>
      </c>
      <c r="E6" s="115"/>
      <c r="F6" s="3"/>
    </row>
    <row r="7" spans="1:6" ht="18.75">
      <c r="A7" s="55"/>
      <c r="B7" s="4"/>
      <c r="C7" s="4"/>
      <c r="D7" s="59"/>
      <c r="E7" s="16"/>
      <c r="F7" s="3"/>
    </row>
    <row r="8" spans="1:6" ht="18.75">
      <c r="A8" s="55"/>
      <c r="B8" s="3"/>
      <c r="C8" s="3"/>
      <c r="D8" s="40"/>
      <c r="E8" s="16"/>
      <c r="F8" s="3"/>
    </row>
    <row r="9" spans="1:6" ht="15" customHeight="1">
      <c r="A9" s="117"/>
      <c r="B9" s="117"/>
      <c r="C9" s="117"/>
      <c r="D9" s="117"/>
      <c r="E9" s="117"/>
      <c r="F9" s="3"/>
    </row>
    <row r="10" spans="1:6" ht="93.75" customHeight="1">
      <c r="A10" s="116" t="s">
        <v>203</v>
      </c>
      <c r="B10" s="116"/>
      <c r="C10" s="116"/>
      <c r="D10" s="116"/>
      <c r="E10" s="116"/>
      <c r="F10" s="3"/>
    </row>
    <row r="11" spans="1:10" ht="19.5" customHeight="1" thickBot="1">
      <c r="A11" s="119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0" ht="20.25" customHeight="1" thickBot="1">
      <c r="A12" s="118" t="s">
        <v>124</v>
      </c>
      <c r="B12" s="113" t="s">
        <v>125</v>
      </c>
      <c r="C12" s="113"/>
      <c r="D12" s="110" t="s">
        <v>199</v>
      </c>
      <c r="E12" s="121"/>
      <c r="F12" s="121"/>
      <c r="G12" s="121"/>
      <c r="H12" s="121"/>
      <c r="I12" s="121"/>
      <c r="J12" s="111"/>
    </row>
    <row r="13" spans="1:10" ht="29.25" customHeight="1" thickBot="1">
      <c r="A13" s="119"/>
      <c r="B13" s="114"/>
      <c r="C13" s="114"/>
      <c r="D13" s="110" t="s">
        <v>196</v>
      </c>
      <c r="E13" s="111"/>
      <c r="F13" s="3"/>
      <c r="G13" s="110" t="s">
        <v>197</v>
      </c>
      <c r="H13" s="111"/>
      <c r="I13" s="110" t="s">
        <v>198</v>
      </c>
      <c r="J13" s="111"/>
    </row>
    <row r="14" spans="1:10" ht="69" customHeight="1" thickBot="1">
      <c r="A14" s="119"/>
      <c r="B14" s="114"/>
      <c r="C14" s="114"/>
      <c r="D14" s="112" t="s">
        <v>23</v>
      </c>
      <c r="E14" s="112" t="s">
        <v>24</v>
      </c>
      <c r="F14" s="3"/>
      <c r="G14" s="112" t="s">
        <v>23</v>
      </c>
      <c r="H14" s="112" t="s">
        <v>24</v>
      </c>
      <c r="I14" s="112" t="s">
        <v>23</v>
      </c>
      <c r="J14" s="112" t="s">
        <v>24</v>
      </c>
    </row>
    <row r="15" spans="1:10" ht="84.75" customHeight="1" thickBot="1">
      <c r="A15" s="119"/>
      <c r="B15" s="12" t="s">
        <v>25</v>
      </c>
      <c r="C15" s="6" t="s">
        <v>26</v>
      </c>
      <c r="D15" s="112"/>
      <c r="E15" s="112"/>
      <c r="F15" s="3"/>
      <c r="G15" s="112"/>
      <c r="H15" s="112"/>
      <c r="I15" s="112"/>
      <c r="J15" s="112"/>
    </row>
    <row r="16" spans="1:10" ht="16.5" customHeight="1">
      <c r="A16" s="50">
        <v>1</v>
      </c>
      <c r="B16" s="24">
        <v>2</v>
      </c>
      <c r="C16" s="24">
        <v>3</v>
      </c>
      <c r="D16" s="26">
        <v>4</v>
      </c>
      <c r="E16" s="60">
        <v>5</v>
      </c>
      <c r="F16" s="3"/>
      <c r="G16" s="26" t="s">
        <v>74</v>
      </c>
      <c r="H16" s="60" t="s">
        <v>200</v>
      </c>
      <c r="I16" s="26" t="s">
        <v>64</v>
      </c>
      <c r="J16" s="60" t="s">
        <v>201</v>
      </c>
    </row>
    <row r="17" spans="1:10" s="14" customFormat="1" ht="18.75">
      <c r="A17" s="65" t="s">
        <v>27</v>
      </c>
      <c r="B17" s="35">
        <v>1</v>
      </c>
      <c r="C17" s="35">
        <v>0</v>
      </c>
      <c r="D17" s="66">
        <f>D18+D19+D20+D21</f>
        <v>11234550.030000001</v>
      </c>
      <c r="E17" s="67">
        <f>E18+E19+E20+E21</f>
        <v>0</v>
      </c>
      <c r="F17" s="98"/>
      <c r="G17" s="66">
        <f>G18+G19+G20+G21</f>
        <v>9891470</v>
      </c>
      <c r="H17" s="67">
        <f>H18+H19+H20+H21</f>
        <v>0</v>
      </c>
      <c r="I17" s="66">
        <f>I18+I19+I20+I21</f>
        <v>9891470</v>
      </c>
      <c r="J17" s="67">
        <f>J18+J19+J20+J21</f>
        <v>0</v>
      </c>
    </row>
    <row r="18" spans="1:10" ht="60" customHeight="1">
      <c r="A18" s="51" t="s">
        <v>28</v>
      </c>
      <c r="B18" s="30">
        <v>1</v>
      </c>
      <c r="C18" s="30">
        <v>2</v>
      </c>
      <c r="D18" s="38">
        <f>'Приложение Вед. структура'!M15</f>
        <v>1413040</v>
      </c>
      <c r="E18" s="62">
        <f>'Приложение Вед. структура'!N15</f>
        <v>0</v>
      </c>
      <c r="F18" s="99"/>
      <c r="G18" s="38">
        <f>'Приложение Вед. структура'!O15</f>
        <v>1413040</v>
      </c>
      <c r="H18" s="62">
        <f>'Приложение Вед. структура'!P15</f>
        <v>0</v>
      </c>
      <c r="I18" s="38">
        <f>'Приложение Вед. структура'!Q15</f>
        <v>1413040</v>
      </c>
      <c r="J18" s="62">
        <f>'Приложение Вед. структура'!R15</f>
        <v>0</v>
      </c>
    </row>
    <row r="19" spans="1:10" ht="77.25" customHeight="1">
      <c r="A19" s="51" t="s">
        <v>29</v>
      </c>
      <c r="B19" s="30">
        <v>1</v>
      </c>
      <c r="C19" s="30">
        <v>4</v>
      </c>
      <c r="D19" s="38">
        <f>'Приложение Вед. структура'!M23</f>
        <v>2778230</v>
      </c>
      <c r="E19" s="62">
        <f>'Приложение Вед. структура'!N23</f>
        <v>0</v>
      </c>
      <c r="F19" s="99"/>
      <c r="G19" s="38">
        <f>'Приложение Вед. структура'!O23</f>
        <v>2498230</v>
      </c>
      <c r="H19" s="62">
        <f>'Приложение Вед. структура'!P23</f>
        <v>0</v>
      </c>
      <c r="I19" s="38">
        <f>'Приложение Вед. структура'!Q23</f>
        <v>2498230</v>
      </c>
      <c r="J19" s="62">
        <f>'Приложение Вед. структура'!R23</f>
        <v>0</v>
      </c>
    </row>
    <row r="20" spans="1:10" ht="18.75">
      <c r="A20" s="51" t="s">
        <v>30</v>
      </c>
      <c r="B20" s="30">
        <v>1</v>
      </c>
      <c r="C20" s="30">
        <v>11</v>
      </c>
      <c r="D20" s="38">
        <f>'Приложение Вед. структура'!M37</f>
        <v>20000</v>
      </c>
      <c r="E20" s="62">
        <f>'Приложение Вед. структура'!N37</f>
        <v>0</v>
      </c>
      <c r="F20" s="99"/>
      <c r="G20" s="38">
        <f>'Приложение Вед. структура'!O37</f>
        <v>20000</v>
      </c>
      <c r="H20" s="62">
        <f>'Приложение Вед. структура'!P37</f>
        <v>0</v>
      </c>
      <c r="I20" s="38">
        <f>'Приложение Вед. структура'!Q37</f>
        <v>20000</v>
      </c>
      <c r="J20" s="62">
        <f>'Приложение Вед. структура'!R37</f>
        <v>0</v>
      </c>
    </row>
    <row r="21" spans="1:10" ht="18.75">
      <c r="A21" s="51" t="s">
        <v>31</v>
      </c>
      <c r="B21" s="30">
        <v>1</v>
      </c>
      <c r="C21" s="30">
        <v>13</v>
      </c>
      <c r="D21" s="38">
        <f>'Приложение Вед. структура'!M43</f>
        <v>7023280.03</v>
      </c>
      <c r="E21" s="62">
        <f>'Приложение Вед. структура'!N43</f>
        <v>0</v>
      </c>
      <c r="F21" s="99"/>
      <c r="G21" s="38">
        <f>'Приложение Вед. структура'!O43</f>
        <v>5960200</v>
      </c>
      <c r="H21" s="62">
        <f>'Приложение Вед. структура'!P43</f>
        <v>0</v>
      </c>
      <c r="I21" s="38">
        <f>'Приложение Вед. структура'!Q43</f>
        <v>5960200</v>
      </c>
      <c r="J21" s="62">
        <f>'Приложение Вед. структура'!R43</f>
        <v>0</v>
      </c>
    </row>
    <row r="22" spans="1:11" s="14" customFormat="1" ht="56.25">
      <c r="A22" s="65" t="str">
        <f>'[2]Приложение Вед. структура'!B66</f>
        <v>Иные закупки товаров, работ и услуг для обеспечения государственных (муниципальных) нужд</v>
      </c>
      <c r="B22" s="35">
        <v>2</v>
      </c>
      <c r="C22" s="35">
        <v>0</v>
      </c>
      <c r="D22" s="66">
        <f>D23</f>
        <v>464766</v>
      </c>
      <c r="E22" s="67">
        <f>E23</f>
        <v>464766</v>
      </c>
      <c r="F22" s="98"/>
      <c r="G22" s="66">
        <f>G23</f>
        <v>464766</v>
      </c>
      <c r="H22" s="67">
        <f>H23</f>
        <v>464766</v>
      </c>
      <c r="I22" s="66">
        <f>I23</f>
        <v>464766</v>
      </c>
      <c r="J22" s="67">
        <f>J23</f>
        <v>464766</v>
      </c>
      <c r="K22" s="107"/>
    </row>
    <row r="23" spans="1:11" s="71" customFormat="1" ht="18.75">
      <c r="A23" s="51" t="str">
        <f>'[2]Приложение Вед. структура'!B67</f>
        <v>Национальная оборона</v>
      </c>
      <c r="B23" s="30">
        <v>2</v>
      </c>
      <c r="C23" s="30">
        <v>3</v>
      </c>
      <c r="D23" s="38">
        <f>'Приложение Вед. структура'!M71</f>
        <v>464766</v>
      </c>
      <c r="E23" s="62">
        <f>'Приложение Вед. структура'!N71</f>
        <v>464766</v>
      </c>
      <c r="F23" s="99"/>
      <c r="G23" s="38">
        <f>'Приложение Вед. структура'!O71</f>
        <v>464766</v>
      </c>
      <c r="H23" s="62">
        <f>'Приложение Вед. структура'!Q71</f>
        <v>464766</v>
      </c>
      <c r="I23" s="38">
        <f>'Приложение Вед. структура'!R71</f>
        <v>464766</v>
      </c>
      <c r="J23" s="62">
        <f>'Приложение Вед. структура'!R71</f>
        <v>464766</v>
      </c>
      <c r="K23" s="2"/>
    </row>
    <row r="24" spans="1:10" s="14" customFormat="1" ht="37.5">
      <c r="A24" s="65" t="s">
        <v>32</v>
      </c>
      <c r="B24" s="35">
        <v>3</v>
      </c>
      <c r="C24" s="35">
        <v>0</v>
      </c>
      <c r="D24" s="66">
        <f>D25</f>
        <v>150000</v>
      </c>
      <c r="E24" s="67">
        <f>E25</f>
        <v>0</v>
      </c>
      <c r="F24" s="98"/>
      <c r="G24" s="66">
        <f>G25</f>
        <v>50000</v>
      </c>
      <c r="H24" s="67">
        <f>H25</f>
        <v>0</v>
      </c>
      <c r="I24" s="66">
        <f>I25</f>
        <v>50000</v>
      </c>
      <c r="J24" s="67">
        <f>J25</f>
        <v>0</v>
      </c>
    </row>
    <row r="25" spans="1:10" ht="61.5" customHeight="1">
      <c r="A25" s="51" t="s">
        <v>33</v>
      </c>
      <c r="B25" s="30">
        <v>3</v>
      </c>
      <c r="C25" s="30">
        <v>9</v>
      </c>
      <c r="D25" s="38">
        <f>'Приложение Вед. структура'!M79</f>
        <v>150000</v>
      </c>
      <c r="E25" s="62">
        <f>'Приложение Вед. структура'!N79</f>
        <v>0</v>
      </c>
      <c r="F25" s="99"/>
      <c r="G25" s="38">
        <f>'Приложение Вед. структура'!O79</f>
        <v>50000</v>
      </c>
      <c r="H25" s="62">
        <f>'Приложение Вед. структура'!P79</f>
        <v>0</v>
      </c>
      <c r="I25" s="38">
        <f>'Приложение Вед. структура'!Q79</f>
        <v>50000</v>
      </c>
      <c r="J25" s="62">
        <f>'Приложение Вед. структура'!R79</f>
        <v>0</v>
      </c>
    </row>
    <row r="26" spans="1:10" s="14" customFormat="1" ht="18.75">
      <c r="A26" s="65" t="s">
        <v>34</v>
      </c>
      <c r="B26" s="35">
        <v>4</v>
      </c>
      <c r="C26" s="35">
        <v>0</v>
      </c>
      <c r="D26" s="66">
        <f>D27+D28</f>
        <v>11302866.42</v>
      </c>
      <c r="E26" s="67">
        <f>E27+E28</f>
        <v>0</v>
      </c>
      <c r="F26" s="98"/>
      <c r="G26" s="66">
        <f>G27+G28</f>
        <v>2855000</v>
      </c>
      <c r="H26" s="67">
        <f>H27+H28</f>
        <v>0</v>
      </c>
      <c r="I26" s="66">
        <f>I27+I28</f>
        <v>2855000</v>
      </c>
      <c r="J26" s="67">
        <f>J27+J28</f>
        <v>0</v>
      </c>
    </row>
    <row r="27" spans="1:10" ht="18.75">
      <c r="A27" s="51" t="s">
        <v>35</v>
      </c>
      <c r="B27" s="30">
        <v>4</v>
      </c>
      <c r="C27" s="30">
        <v>9</v>
      </c>
      <c r="D27" s="38">
        <f>'Приложение Вед. структура'!M86</f>
        <v>11107866.42</v>
      </c>
      <c r="E27" s="62">
        <f>'Приложение Вед. структура'!N86</f>
        <v>0</v>
      </c>
      <c r="F27" s="99"/>
      <c r="G27" s="38">
        <f>'Приложение Вед. структура'!O86</f>
        <v>2800000</v>
      </c>
      <c r="H27" s="62">
        <f>'Приложение Вед. структура'!P86</f>
        <v>0</v>
      </c>
      <c r="I27" s="38">
        <f>'Приложение Вед. структура'!Q86</f>
        <v>2800000</v>
      </c>
      <c r="J27" s="62">
        <f>'Приложение Вед. структура'!R86</f>
        <v>0</v>
      </c>
    </row>
    <row r="28" spans="1:10" ht="37.5">
      <c r="A28" s="51" t="s">
        <v>36</v>
      </c>
      <c r="B28" s="30">
        <v>4</v>
      </c>
      <c r="C28" s="30">
        <v>12</v>
      </c>
      <c r="D28" s="38">
        <f>'Приложение Вед. структура'!M115</f>
        <v>195000</v>
      </c>
      <c r="E28" s="62">
        <f>'Приложение Вед. структура'!N115</f>
        <v>0</v>
      </c>
      <c r="F28" s="99"/>
      <c r="G28" s="38">
        <f>'Приложение Вед. структура'!O115</f>
        <v>55000</v>
      </c>
      <c r="H28" s="62">
        <f>'Приложение Вед. структура'!P115</f>
        <v>0</v>
      </c>
      <c r="I28" s="38">
        <f>'Приложение Вед. структура'!Q115</f>
        <v>55000</v>
      </c>
      <c r="J28" s="62">
        <f>'Приложение Вед. структура'!R115</f>
        <v>0</v>
      </c>
    </row>
    <row r="29" spans="1:10" s="14" customFormat="1" ht="21" customHeight="1">
      <c r="A29" s="65" t="s">
        <v>37</v>
      </c>
      <c r="B29" s="35">
        <v>5</v>
      </c>
      <c r="C29" s="35">
        <v>0</v>
      </c>
      <c r="D29" s="66">
        <f>D31+D33+D30+D32</f>
        <v>3054899.89</v>
      </c>
      <c r="E29" s="67">
        <f>E31+E33+E30</f>
        <v>0</v>
      </c>
      <c r="F29" s="98"/>
      <c r="G29" s="66">
        <f>G31+G33+G30</f>
        <v>2561443.42</v>
      </c>
      <c r="H29" s="67">
        <f>H31+H33+H30</f>
        <v>0</v>
      </c>
      <c r="I29" s="66">
        <f>I31+I33+I30</f>
        <v>2619068.7199999997</v>
      </c>
      <c r="J29" s="67">
        <f>J31+J33+J30</f>
        <v>0</v>
      </c>
    </row>
    <row r="30" spans="1:10" s="71" customFormat="1" ht="18.75" hidden="1">
      <c r="A30" s="51" t="s">
        <v>126</v>
      </c>
      <c r="B30" s="30">
        <v>5</v>
      </c>
      <c r="C30" s="30">
        <v>1</v>
      </c>
      <c r="D30" s="38">
        <f>'Приложение Вед. структура'!M123</f>
        <v>0</v>
      </c>
      <c r="E30" s="62">
        <f>'Приложение Вед. структура'!N123</f>
        <v>0</v>
      </c>
      <c r="F30" s="99"/>
      <c r="G30" s="38"/>
      <c r="H30" s="62"/>
      <c r="I30" s="38"/>
      <c r="J30" s="62"/>
    </row>
    <row r="31" spans="1:10" ht="18.75" hidden="1">
      <c r="A31" s="51" t="s">
        <v>38</v>
      </c>
      <c r="B31" s="30">
        <v>5</v>
      </c>
      <c r="C31" s="30">
        <v>2</v>
      </c>
      <c r="D31" s="38">
        <f>'Приложение Вед. структура'!M127</f>
        <v>0</v>
      </c>
      <c r="E31" s="62">
        <f>'Приложение Вед. структура'!N127</f>
        <v>0</v>
      </c>
      <c r="F31" s="99"/>
      <c r="G31" s="38"/>
      <c r="H31" s="62"/>
      <c r="I31" s="38"/>
      <c r="J31" s="62"/>
    </row>
    <row r="32" spans="1:10" ht="18.75">
      <c r="A32" s="51" t="s">
        <v>38</v>
      </c>
      <c r="B32" s="30">
        <v>5</v>
      </c>
      <c r="C32" s="30">
        <v>2</v>
      </c>
      <c r="D32" s="38">
        <f>'Приложение Вед. структура'!M134</f>
        <v>39019.02</v>
      </c>
      <c r="E32" s="62">
        <v>0</v>
      </c>
      <c r="F32" s="99"/>
      <c r="G32" s="38">
        <v>0</v>
      </c>
      <c r="H32" s="62">
        <v>0</v>
      </c>
      <c r="I32" s="38">
        <v>0</v>
      </c>
      <c r="J32" s="62">
        <v>0</v>
      </c>
    </row>
    <row r="33" spans="1:10" ht="24" customHeight="1">
      <c r="A33" s="51" t="str">
        <f>'Приложение Вед. структура'!$B$140</f>
        <v>Благоустройство</v>
      </c>
      <c r="B33" s="30">
        <v>5</v>
      </c>
      <c r="C33" s="30">
        <v>3</v>
      </c>
      <c r="D33" s="38">
        <f>'Приложение Вед. структура'!M140</f>
        <v>3015880.87</v>
      </c>
      <c r="E33" s="62">
        <f>'Приложение Вед. структура'!N140</f>
        <v>0</v>
      </c>
      <c r="F33" s="99"/>
      <c r="G33" s="38">
        <f>'Приложение Вед. структура'!O140</f>
        <v>2561443.42</v>
      </c>
      <c r="H33" s="62">
        <f>'Приложение Вед. структура'!P140</f>
        <v>0</v>
      </c>
      <c r="I33" s="38">
        <f>'Приложение Вед. структура'!Q140</f>
        <v>2619068.7199999997</v>
      </c>
      <c r="J33" s="62">
        <f>'Приложение Вед. структура'!R140</f>
        <v>0</v>
      </c>
    </row>
    <row r="34" spans="1:10" s="14" customFormat="1" ht="21" customHeight="1">
      <c r="A34" s="65" t="s">
        <v>39</v>
      </c>
      <c r="B34" s="35">
        <v>7</v>
      </c>
      <c r="C34" s="35">
        <v>0</v>
      </c>
      <c r="D34" s="66">
        <f>D35</f>
        <v>40000</v>
      </c>
      <c r="E34" s="67">
        <f>E35</f>
        <v>0</v>
      </c>
      <c r="F34" s="98"/>
      <c r="G34" s="66">
        <f>G35</f>
        <v>40000</v>
      </c>
      <c r="H34" s="67">
        <f>H35</f>
        <v>0</v>
      </c>
      <c r="I34" s="66">
        <f>I35</f>
        <v>40000</v>
      </c>
      <c r="J34" s="67">
        <f>J35</f>
        <v>0</v>
      </c>
    </row>
    <row r="35" spans="1:10" ht="18.75">
      <c r="A35" s="51" t="s">
        <v>209</v>
      </c>
      <c r="B35" s="30">
        <v>7</v>
      </c>
      <c r="C35" s="30">
        <v>7</v>
      </c>
      <c r="D35" s="38">
        <f>'Приложение Вед. структура'!M166</f>
        <v>40000</v>
      </c>
      <c r="E35" s="62">
        <f>'Приложение Вед. структура'!N166</f>
        <v>0</v>
      </c>
      <c r="F35" s="99"/>
      <c r="G35" s="38">
        <f>'Приложение Вед. структура'!O166</f>
        <v>40000</v>
      </c>
      <c r="H35" s="62">
        <f>'Приложение Вед. структура'!P166</f>
        <v>0</v>
      </c>
      <c r="I35" s="38">
        <f>'Приложение Вед. структура'!Q166</f>
        <v>40000</v>
      </c>
      <c r="J35" s="62">
        <f>'Приложение Вед. структура'!R166</f>
        <v>0</v>
      </c>
    </row>
    <row r="36" spans="1:10" s="14" customFormat="1" ht="30" customHeight="1">
      <c r="A36" s="65" t="s">
        <v>40</v>
      </c>
      <c r="B36" s="35">
        <v>8</v>
      </c>
      <c r="C36" s="35">
        <v>0</v>
      </c>
      <c r="D36" s="66">
        <f>D37</f>
        <v>10980000</v>
      </c>
      <c r="E36" s="67">
        <f>E37</f>
        <v>0</v>
      </c>
      <c r="F36" s="98"/>
      <c r="G36" s="66">
        <f>G37</f>
        <v>6284093.6899999995</v>
      </c>
      <c r="H36" s="67">
        <f>H37</f>
        <v>0</v>
      </c>
      <c r="I36" s="66">
        <f>I37</f>
        <v>4971191.1899999995</v>
      </c>
      <c r="J36" s="67">
        <f>J37</f>
        <v>0</v>
      </c>
    </row>
    <row r="37" spans="1:10" ht="18.75">
      <c r="A37" s="51" t="s">
        <v>41</v>
      </c>
      <c r="B37" s="30">
        <v>8</v>
      </c>
      <c r="C37" s="30">
        <v>1</v>
      </c>
      <c r="D37" s="38">
        <f>'Приложение Вед. структура'!M173</f>
        <v>10980000</v>
      </c>
      <c r="E37" s="62">
        <f>'Приложение Вед. структура'!N173</f>
        <v>0</v>
      </c>
      <c r="F37" s="99"/>
      <c r="G37" s="38">
        <f>'Приложение Вед. структура'!O173</f>
        <v>6284093.6899999995</v>
      </c>
      <c r="H37" s="62">
        <f>'Приложение Вед. структура'!P173</f>
        <v>0</v>
      </c>
      <c r="I37" s="38">
        <f>'Приложение Вед. структура'!Q173</f>
        <v>4971191.1899999995</v>
      </c>
      <c r="J37" s="62">
        <f>'Приложение Вед. структура'!R173</f>
        <v>0</v>
      </c>
    </row>
    <row r="38" spans="1:10" s="14" customFormat="1" ht="18.75">
      <c r="A38" s="65" t="s">
        <v>42</v>
      </c>
      <c r="B38" s="35">
        <v>10</v>
      </c>
      <c r="C38" s="35">
        <v>0</v>
      </c>
      <c r="D38" s="66">
        <f>D39</f>
        <v>57500</v>
      </c>
      <c r="E38" s="67">
        <f>E39</f>
        <v>0</v>
      </c>
      <c r="F38" s="98"/>
      <c r="G38" s="66">
        <f>G39</f>
        <v>57500</v>
      </c>
      <c r="H38" s="67">
        <f>H39</f>
        <v>0</v>
      </c>
      <c r="I38" s="66">
        <f>I39</f>
        <v>57500</v>
      </c>
      <c r="J38" s="67">
        <f>J39</f>
        <v>0</v>
      </c>
    </row>
    <row r="39" spans="1:10" ht="18.75">
      <c r="A39" s="51" t="s">
        <v>143</v>
      </c>
      <c r="B39" s="30">
        <v>10</v>
      </c>
      <c r="C39" s="30">
        <v>3</v>
      </c>
      <c r="D39" s="38">
        <f>'Приложение Вед. структура'!M194</f>
        <v>57500</v>
      </c>
      <c r="E39" s="62">
        <f>'Приложение Вед. структура'!N194</f>
        <v>0</v>
      </c>
      <c r="F39" s="99"/>
      <c r="G39" s="38">
        <f>'Приложение Вед. структура'!O194</f>
        <v>57500</v>
      </c>
      <c r="H39" s="62">
        <f>'Приложение Вед. структура'!P194</f>
        <v>0</v>
      </c>
      <c r="I39" s="38">
        <f>'Приложение Вед. структура'!Q194</f>
        <v>57500</v>
      </c>
      <c r="J39" s="62">
        <f>'Приложение Вед. структура'!R194</f>
        <v>0</v>
      </c>
    </row>
    <row r="40" spans="1:10" s="14" customFormat="1" ht="18.75">
      <c r="A40" s="65" t="s">
        <v>43</v>
      </c>
      <c r="B40" s="35">
        <v>11</v>
      </c>
      <c r="C40" s="35">
        <v>0</v>
      </c>
      <c r="D40" s="66">
        <f>D41</f>
        <v>375000</v>
      </c>
      <c r="E40" s="67">
        <f>E41</f>
        <v>0</v>
      </c>
      <c r="F40" s="98"/>
      <c r="G40" s="66">
        <f>G41</f>
        <v>215000</v>
      </c>
      <c r="H40" s="67">
        <f>H41</f>
        <v>0</v>
      </c>
      <c r="I40" s="66">
        <f>I41</f>
        <v>215000</v>
      </c>
      <c r="J40" s="67">
        <f>J41</f>
        <v>0</v>
      </c>
    </row>
    <row r="41" spans="1:10" ht="19.5" thickBot="1">
      <c r="A41" s="52" t="s">
        <v>44</v>
      </c>
      <c r="B41" s="53">
        <v>11</v>
      </c>
      <c r="C41" s="53">
        <v>1</v>
      </c>
      <c r="D41" s="63">
        <f>'Приложение Вед. структура'!M201</f>
        <v>375000</v>
      </c>
      <c r="E41" s="64">
        <f>'Приложение Вед. структура'!N201</f>
        <v>0</v>
      </c>
      <c r="F41" s="99"/>
      <c r="G41" s="63">
        <f>'Приложение Вед. структура'!O201</f>
        <v>215000</v>
      </c>
      <c r="H41" s="64">
        <f>'Приложение Вед. структура'!P201</f>
        <v>0</v>
      </c>
      <c r="I41" s="63">
        <f>'Приложение Вед. структура'!Q201</f>
        <v>215000</v>
      </c>
      <c r="J41" s="64">
        <f>'Приложение Вед. структура'!R201</f>
        <v>0</v>
      </c>
    </row>
    <row r="42" spans="1:10" ht="409.5" customHeight="1" hidden="1">
      <c r="A42" s="56" t="s">
        <v>45</v>
      </c>
      <c r="B42" s="54">
        <v>0</v>
      </c>
      <c r="C42" s="54">
        <v>0</v>
      </c>
      <c r="D42" s="11"/>
      <c r="E42" s="11"/>
      <c r="F42" s="3"/>
      <c r="G42" s="11"/>
      <c r="H42" s="11"/>
      <c r="I42" s="11"/>
      <c r="J42" s="11"/>
    </row>
    <row r="43" spans="1:10" s="14" customFormat="1" ht="19.5" thickBot="1">
      <c r="A43" s="68" t="s">
        <v>46</v>
      </c>
      <c r="B43" s="13"/>
      <c r="C43" s="13"/>
      <c r="D43" s="69">
        <f>D17+D24+D26+D29+D34+D36+D38+D40+D22</f>
        <v>37659582.34</v>
      </c>
      <c r="E43" s="69">
        <f>E17+E24+E26+E29+E34+E36+E38+E40+E22</f>
        <v>464766</v>
      </c>
      <c r="F43" s="70"/>
      <c r="G43" s="69">
        <f>G17+G24+G26+G29+G34+G36+G38+G40+G22</f>
        <v>22419273.11</v>
      </c>
      <c r="H43" s="69">
        <f>H17+H24+H26+H29+H34+H36+H38+H40+H22</f>
        <v>464766</v>
      </c>
      <c r="I43" s="69">
        <f>I17+I24+I26+I29+I34+I36+I38+I40+I22</f>
        <v>21163995.909999996</v>
      </c>
      <c r="J43" s="69">
        <f>J17+J24+J26+J29+J34+J36+J38+J40+J22</f>
        <v>464766</v>
      </c>
    </row>
    <row r="45" spans="1:8" ht="18.75">
      <c r="A45" s="94"/>
      <c r="B45" s="95"/>
      <c r="C45" s="95"/>
      <c r="D45" s="95"/>
      <c r="E45" s="95"/>
      <c r="F45" s="95"/>
      <c r="G45" s="95"/>
      <c r="H45" s="96"/>
    </row>
    <row r="46" spans="1:8" ht="18.75">
      <c r="A46" s="94"/>
      <c r="B46" s="95"/>
      <c r="C46" s="95"/>
      <c r="D46" s="95"/>
      <c r="E46" s="95"/>
      <c r="F46" s="95"/>
      <c r="G46" s="95"/>
      <c r="H46" s="96"/>
    </row>
    <row r="47" spans="1:8" ht="18.75">
      <c r="A47" s="94"/>
      <c r="B47" s="95"/>
      <c r="C47" s="95"/>
      <c r="D47" s="95"/>
      <c r="E47" s="95"/>
      <c r="F47" s="95"/>
      <c r="G47" s="95"/>
      <c r="H47" s="96"/>
    </row>
    <row r="48" spans="1:8" ht="18.75">
      <c r="A48" s="94"/>
      <c r="B48" s="95"/>
      <c r="C48" s="95"/>
      <c r="D48" s="95"/>
      <c r="E48" s="95"/>
      <c r="F48" s="95"/>
      <c r="G48" s="95"/>
      <c r="H48" s="96"/>
    </row>
    <row r="49" spans="1:8" ht="18.75">
      <c r="A49" s="94"/>
      <c r="B49" s="95"/>
      <c r="C49" s="95"/>
      <c r="D49" s="95"/>
      <c r="E49" s="95"/>
      <c r="F49" s="95"/>
      <c r="G49" s="95"/>
      <c r="H49" s="96"/>
    </row>
    <row r="50" spans="1:8" ht="18.75">
      <c r="A50" s="94"/>
      <c r="B50" s="95"/>
      <c r="C50" s="95"/>
      <c r="D50" s="95"/>
      <c r="E50" s="95"/>
      <c r="F50" s="95"/>
      <c r="G50" s="95"/>
      <c r="H50" s="96"/>
    </row>
    <row r="51" spans="1:8" ht="18.75">
      <c r="A51" s="94"/>
      <c r="B51" s="95"/>
      <c r="C51" s="95"/>
      <c r="D51" s="95"/>
      <c r="E51" s="95"/>
      <c r="F51" s="95"/>
      <c r="G51" s="95"/>
      <c r="H51" s="96"/>
    </row>
    <row r="52" spans="1:8" ht="18.75">
      <c r="A52" s="94"/>
      <c r="B52" s="95"/>
      <c r="C52" s="95"/>
      <c r="D52" s="95"/>
      <c r="E52" s="95"/>
      <c r="F52" s="95"/>
      <c r="G52" s="95"/>
      <c r="H52" s="96"/>
    </row>
    <row r="53" spans="1:8" ht="18.75">
      <c r="A53" s="94"/>
      <c r="B53" s="95"/>
      <c r="C53" s="95"/>
      <c r="D53" s="95"/>
      <c r="E53" s="95"/>
      <c r="F53" s="95"/>
      <c r="G53" s="95"/>
      <c r="H53" s="96"/>
    </row>
    <row r="54" spans="1:8" ht="18.75">
      <c r="A54" s="94"/>
      <c r="B54" s="95"/>
      <c r="C54" s="95"/>
      <c r="D54" s="95"/>
      <c r="E54" s="95"/>
      <c r="F54" s="95"/>
      <c r="G54" s="95"/>
      <c r="H54" s="96"/>
    </row>
    <row r="55" spans="1:8" ht="18.75">
      <c r="A55" s="94"/>
      <c r="B55" s="95"/>
      <c r="C55" s="95"/>
      <c r="D55" s="95"/>
      <c r="E55" s="95"/>
      <c r="F55" s="95"/>
      <c r="G55" s="95"/>
      <c r="H55" s="96"/>
    </row>
    <row r="56" spans="1:8" ht="18.75">
      <c r="A56" s="94"/>
      <c r="B56" s="95"/>
      <c r="C56" s="95"/>
      <c r="D56" s="95"/>
      <c r="E56" s="95"/>
      <c r="F56" s="95"/>
      <c r="G56" s="95"/>
      <c r="H56" s="96"/>
    </row>
    <row r="57" spans="1:8" ht="18.75">
      <c r="A57" s="94"/>
      <c r="B57" s="95"/>
      <c r="C57" s="95"/>
      <c r="D57" s="95"/>
      <c r="E57" s="95"/>
      <c r="F57" s="95"/>
      <c r="G57" s="95"/>
      <c r="H57" s="96"/>
    </row>
    <row r="58" spans="1:8" ht="18.75">
      <c r="A58" s="94"/>
      <c r="B58" s="95"/>
      <c r="C58" s="95"/>
      <c r="D58" s="95"/>
      <c r="E58" s="95"/>
      <c r="F58" s="95"/>
      <c r="G58" s="95"/>
      <c r="H58" s="96"/>
    </row>
    <row r="59" spans="1:8" ht="18.75">
      <c r="A59" s="94"/>
      <c r="B59" s="95"/>
      <c r="C59" s="95"/>
      <c r="D59" s="95"/>
      <c r="E59" s="95"/>
      <c r="F59" s="95"/>
      <c r="G59" s="95"/>
      <c r="H59" s="96"/>
    </row>
    <row r="60" spans="1:8" ht="18.75">
      <c r="A60" s="94"/>
      <c r="B60" s="95"/>
      <c r="C60" s="95"/>
      <c r="D60" s="95"/>
      <c r="E60" s="95"/>
      <c r="F60" s="95"/>
      <c r="G60" s="95"/>
      <c r="H60" s="96"/>
    </row>
    <row r="61" spans="1:8" ht="18.75">
      <c r="A61" s="94"/>
      <c r="B61" s="95"/>
      <c r="C61" s="95"/>
      <c r="D61" s="95"/>
      <c r="E61" s="95"/>
      <c r="F61" s="95"/>
      <c r="G61" s="95"/>
      <c r="H61" s="96"/>
    </row>
    <row r="62" spans="1:8" ht="18.75">
      <c r="A62" s="94"/>
      <c r="B62" s="95"/>
      <c r="C62" s="95"/>
      <c r="D62" s="95"/>
      <c r="E62" s="95"/>
      <c r="F62" s="95"/>
      <c r="G62" s="95"/>
      <c r="H62" s="96"/>
    </row>
    <row r="63" spans="1:8" ht="18.75">
      <c r="A63" s="94"/>
      <c r="B63" s="95"/>
      <c r="C63" s="95"/>
      <c r="D63" s="95"/>
      <c r="E63" s="95"/>
      <c r="F63" s="95"/>
      <c r="G63" s="95"/>
      <c r="H63" s="96"/>
    </row>
    <row r="64" spans="1:8" ht="18.75">
      <c r="A64" s="94"/>
      <c r="B64" s="95"/>
      <c r="C64" s="95"/>
      <c r="D64" s="95"/>
      <c r="E64" s="95"/>
      <c r="F64" s="95"/>
      <c r="G64" s="95"/>
      <c r="H64" s="96"/>
    </row>
  </sheetData>
  <sheetProtection/>
  <mergeCells count="19">
    <mergeCell ref="B12:C14"/>
    <mergeCell ref="D3:E3"/>
    <mergeCell ref="D4:E4"/>
    <mergeCell ref="D5:E5"/>
    <mergeCell ref="D6:E6"/>
    <mergeCell ref="A10:E10"/>
    <mergeCell ref="A9:E9"/>
    <mergeCell ref="A12:A15"/>
    <mergeCell ref="A11:J11"/>
    <mergeCell ref="D12:J12"/>
    <mergeCell ref="D13:E13"/>
    <mergeCell ref="G13:H13"/>
    <mergeCell ref="I13:J13"/>
    <mergeCell ref="D14:D15"/>
    <mergeCell ref="E14:E15"/>
    <mergeCell ref="G14:G15"/>
    <mergeCell ref="H14:H15"/>
    <mergeCell ref="I14:I15"/>
    <mergeCell ref="J14:J15"/>
  </mergeCells>
  <printOptions horizontalCentered="1"/>
  <pageMargins left="0.5905511811023623" right="0.1968503937007874" top="0.5905511811023623" bottom="0.3937007874015748" header="0.5118110236220472" footer="0.5118110236220472"/>
  <pageSetup fitToHeight="9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R221"/>
  <sheetViews>
    <sheetView showGridLines="0" zoomScale="70" zoomScaleNormal="70" zoomScaleSheetLayoutView="65" zoomScalePageLayoutView="30" workbookViewId="0" topLeftCell="C2">
      <selection activeCell="Q5" sqref="Q5:R5"/>
    </sheetView>
  </sheetViews>
  <sheetFormatPr defaultColWidth="9.28125" defaultRowHeight="15"/>
  <cols>
    <col min="1" max="1" width="4.8515625" style="1" customWidth="1"/>
    <col min="2" max="2" width="62.140625" style="1" customWidth="1"/>
    <col min="3" max="3" width="8.00390625" style="1" customWidth="1"/>
    <col min="4" max="4" width="5.28125" style="1" customWidth="1"/>
    <col min="5" max="5" width="6.140625" style="1" customWidth="1"/>
    <col min="6" max="6" width="5.00390625" style="17" customWidth="1"/>
    <col min="7" max="9" width="4.00390625" style="17" customWidth="1"/>
    <col min="10" max="11" width="7.7109375" style="17" customWidth="1"/>
    <col min="12" max="12" width="5.57421875" style="17" customWidth="1"/>
    <col min="13" max="13" width="19.140625" style="1" customWidth="1"/>
    <col min="14" max="14" width="17.8515625" style="1" customWidth="1"/>
    <col min="15" max="15" width="19.140625" style="1" customWidth="1"/>
    <col min="16" max="16" width="17.8515625" style="1" customWidth="1"/>
    <col min="17" max="17" width="19.140625" style="1" customWidth="1"/>
    <col min="18" max="18" width="17.8515625" style="1" customWidth="1"/>
    <col min="19" max="19" width="9.8515625" style="1" customWidth="1"/>
    <col min="20" max="16384" width="9.28125" style="1" customWidth="1"/>
  </cols>
  <sheetData>
    <row r="1" spans="1:18" ht="409.5" customHeight="1" hidden="1">
      <c r="A1" s="3"/>
      <c r="B1" s="3"/>
      <c r="C1" s="3"/>
      <c r="D1" s="3"/>
      <c r="E1" s="3"/>
      <c r="F1" s="16"/>
      <c r="G1" s="16"/>
      <c r="H1" s="16"/>
      <c r="I1" s="16"/>
      <c r="J1" s="16"/>
      <c r="K1" s="16"/>
      <c r="L1" s="16"/>
      <c r="M1" s="3"/>
      <c r="N1" s="3"/>
      <c r="O1" s="3"/>
      <c r="P1" s="3"/>
      <c r="Q1" s="3"/>
      <c r="R1" s="3"/>
    </row>
    <row r="2" spans="1:18" ht="18.75" customHeight="1">
      <c r="A2" s="3"/>
      <c r="B2" s="3"/>
      <c r="C2" s="8"/>
      <c r="D2" s="8"/>
      <c r="E2" s="8"/>
      <c r="F2" s="39"/>
      <c r="G2" s="39"/>
      <c r="H2" s="39"/>
      <c r="I2" s="39"/>
      <c r="J2" s="39"/>
      <c r="K2" s="39"/>
      <c r="L2" s="40"/>
      <c r="M2" s="122"/>
      <c r="N2" s="122"/>
      <c r="O2" s="122"/>
      <c r="P2" s="122"/>
      <c r="Q2" s="122" t="s">
        <v>123</v>
      </c>
      <c r="R2" s="122"/>
    </row>
    <row r="3" spans="1:18" ht="18.75" customHeight="1">
      <c r="A3" s="3"/>
      <c r="B3" s="3"/>
      <c r="C3" s="9"/>
      <c r="D3" s="8"/>
      <c r="E3" s="3"/>
      <c r="F3" s="40"/>
      <c r="G3" s="40"/>
      <c r="H3" s="40"/>
      <c r="I3" s="40"/>
      <c r="J3" s="40"/>
      <c r="K3" s="40"/>
      <c r="L3" s="40"/>
      <c r="M3" s="122"/>
      <c r="N3" s="122"/>
      <c r="O3" s="122"/>
      <c r="P3" s="122"/>
      <c r="Q3" s="122" t="s">
        <v>134</v>
      </c>
      <c r="R3" s="122"/>
    </row>
    <row r="4" spans="1:18" ht="18.75" customHeight="1">
      <c r="A4" s="3"/>
      <c r="B4" s="3"/>
      <c r="C4" s="9"/>
      <c r="D4" s="8"/>
      <c r="E4" s="3"/>
      <c r="F4" s="40"/>
      <c r="G4" s="40"/>
      <c r="H4" s="40"/>
      <c r="I4" s="40"/>
      <c r="J4" s="40"/>
      <c r="K4" s="40"/>
      <c r="L4" s="40"/>
      <c r="M4" s="122"/>
      <c r="N4" s="122"/>
      <c r="O4" s="122"/>
      <c r="P4" s="122"/>
      <c r="Q4" s="122" t="s">
        <v>79</v>
      </c>
      <c r="R4" s="122"/>
    </row>
    <row r="5" spans="1:18" ht="18.75" customHeight="1">
      <c r="A5" s="3"/>
      <c r="B5" s="3"/>
      <c r="C5" s="8"/>
      <c r="D5" s="8"/>
      <c r="E5" s="8"/>
      <c r="F5" s="39"/>
      <c r="G5" s="39"/>
      <c r="H5" s="39"/>
      <c r="I5" s="39"/>
      <c r="J5" s="39"/>
      <c r="K5" s="39"/>
      <c r="L5" s="40"/>
      <c r="M5" s="122"/>
      <c r="N5" s="122"/>
      <c r="O5" s="122"/>
      <c r="P5" s="122"/>
      <c r="Q5" s="122" t="s">
        <v>280</v>
      </c>
      <c r="R5" s="122"/>
    </row>
    <row r="6" spans="1:18" ht="13.5" customHeight="1">
      <c r="A6" s="3"/>
      <c r="B6" s="3"/>
      <c r="C6" s="8"/>
      <c r="D6" s="8"/>
      <c r="E6" s="8"/>
      <c r="F6" s="39"/>
      <c r="G6" s="39"/>
      <c r="H6" s="39"/>
      <c r="I6" s="39"/>
      <c r="J6" s="39"/>
      <c r="K6" s="39"/>
      <c r="L6" s="40"/>
      <c r="M6" s="5"/>
      <c r="N6" s="7"/>
      <c r="O6" s="5"/>
      <c r="P6" s="7"/>
      <c r="Q6" s="5"/>
      <c r="R6" s="7"/>
    </row>
    <row r="7" spans="1:18" ht="48.75" customHeight="1">
      <c r="A7" s="120" t="s">
        <v>202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</row>
    <row r="8" spans="1:18" ht="9" customHeight="1">
      <c r="A8" s="10"/>
      <c r="B8" s="10"/>
      <c r="C8" s="10"/>
      <c r="D8" s="10"/>
      <c r="E8" s="10"/>
      <c r="F8" s="41"/>
      <c r="G8" s="41"/>
      <c r="H8" s="41"/>
      <c r="I8" s="41"/>
      <c r="J8" s="41"/>
      <c r="K8" s="41"/>
      <c r="L8" s="41"/>
      <c r="M8" s="10"/>
      <c r="N8" s="10"/>
      <c r="O8" s="10"/>
      <c r="P8" s="10"/>
      <c r="Q8" s="10"/>
      <c r="R8" s="10"/>
    </row>
    <row r="9" spans="1:18" ht="20.25" customHeight="1">
      <c r="A9" s="123" t="s">
        <v>47</v>
      </c>
      <c r="B9" s="123" t="s">
        <v>130</v>
      </c>
      <c r="C9" s="123" t="s">
        <v>128</v>
      </c>
      <c r="D9" s="123"/>
      <c r="E9" s="123"/>
      <c r="F9" s="123"/>
      <c r="G9" s="123"/>
      <c r="H9" s="123"/>
      <c r="I9" s="123"/>
      <c r="J9" s="123"/>
      <c r="K9" s="123"/>
      <c r="L9" s="123"/>
      <c r="M9" s="123" t="s">
        <v>171</v>
      </c>
      <c r="N9" s="123"/>
      <c r="O9" s="123"/>
      <c r="P9" s="123"/>
      <c r="Q9" s="123"/>
      <c r="R9" s="123"/>
    </row>
    <row r="10" spans="1:18" ht="21.7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 t="s">
        <v>196</v>
      </c>
      <c r="N10" s="125"/>
      <c r="O10" s="124" t="s">
        <v>197</v>
      </c>
      <c r="P10" s="125"/>
      <c r="Q10" s="124" t="s">
        <v>198</v>
      </c>
      <c r="R10" s="125"/>
    </row>
    <row r="11" spans="1:18" ht="201.75" customHeight="1">
      <c r="A11" s="123"/>
      <c r="B11" s="123"/>
      <c r="C11" s="75" t="s">
        <v>129</v>
      </c>
      <c r="D11" s="75" t="s">
        <v>25</v>
      </c>
      <c r="E11" s="75" t="s">
        <v>26</v>
      </c>
      <c r="F11" s="127" t="s">
        <v>48</v>
      </c>
      <c r="G11" s="127"/>
      <c r="H11" s="127"/>
      <c r="I11" s="127"/>
      <c r="J11" s="127"/>
      <c r="K11" s="127"/>
      <c r="L11" s="76" t="s">
        <v>49</v>
      </c>
      <c r="M11" s="25" t="s">
        <v>23</v>
      </c>
      <c r="N11" s="25" t="s">
        <v>24</v>
      </c>
      <c r="O11" s="25" t="s">
        <v>23</v>
      </c>
      <c r="P11" s="25" t="s">
        <v>24</v>
      </c>
      <c r="Q11" s="25" t="s">
        <v>23</v>
      </c>
      <c r="R11" s="25" t="s">
        <v>24</v>
      </c>
    </row>
    <row r="12" spans="1:18" ht="24" customHeight="1">
      <c r="A12" s="74">
        <v>1</v>
      </c>
      <c r="B12" s="74">
        <v>2</v>
      </c>
      <c r="C12" s="74">
        <v>3</v>
      </c>
      <c r="D12" s="74">
        <v>4</v>
      </c>
      <c r="E12" s="74">
        <v>5</v>
      </c>
      <c r="F12" s="126">
        <v>6</v>
      </c>
      <c r="G12" s="126"/>
      <c r="H12" s="126"/>
      <c r="I12" s="126"/>
      <c r="J12" s="126"/>
      <c r="K12" s="126"/>
      <c r="L12" s="22">
        <v>7</v>
      </c>
      <c r="M12" s="74">
        <v>8</v>
      </c>
      <c r="N12" s="74">
        <v>9</v>
      </c>
      <c r="O12" s="74">
        <v>8</v>
      </c>
      <c r="P12" s="74">
        <v>9</v>
      </c>
      <c r="Q12" s="74">
        <v>8</v>
      </c>
      <c r="R12" s="74">
        <v>9</v>
      </c>
    </row>
    <row r="13" spans="1:18" ht="37.5" customHeight="1">
      <c r="A13" s="25">
        <v>1</v>
      </c>
      <c r="B13" s="28" t="s">
        <v>133</v>
      </c>
      <c r="C13" s="29">
        <v>604</v>
      </c>
      <c r="D13" s="30">
        <v>0</v>
      </c>
      <c r="E13" s="30">
        <v>0</v>
      </c>
      <c r="F13" s="19" t="s">
        <v>15</v>
      </c>
      <c r="G13" s="19" t="s">
        <v>14</v>
      </c>
      <c r="H13" s="19" t="s">
        <v>15</v>
      </c>
      <c r="I13" s="19" t="s">
        <v>14</v>
      </c>
      <c r="J13" s="19" t="s">
        <v>154</v>
      </c>
      <c r="K13" s="19" t="s">
        <v>14</v>
      </c>
      <c r="L13" s="19" t="s">
        <v>154</v>
      </c>
      <c r="M13" s="31">
        <f>M14+M78+M85+M121+M165+M172+M193+M200+M71</f>
        <v>37659582.34</v>
      </c>
      <c r="N13" s="31">
        <f>N14+N78+N85+N121+N165+N172+N193+N200</f>
        <v>464766</v>
      </c>
      <c r="O13" s="31">
        <f>O14+O78+O85+O121+O165+O172+O193+O200</f>
        <v>22419273.11</v>
      </c>
      <c r="P13" s="31">
        <f>P14+P78+P85+P121+P165+P172+P193+P200</f>
        <v>464766</v>
      </c>
      <c r="Q13" s="31">
        <f>Q14+Q78+Q85+Q121+Q165+Q172+Q193+Q200</f>
        <v>21163995.909999996</v>
      </c>
      <c r="R13" s="31">
        <f>R14+R78+R85+R121+R165+R172+R193+R200</f>
        <v>464766</v>
      </c>
    </row>
    <row r="14" spans="1:18" s="49" customFormat="1" ht="18.75" customHeight="1">
      <c r="A14" s="47"/>
      <c r="B14" s="43" t="s">
        <v>27</v>
      </c>
      <c r="C14" s="44">
        <v>604</v>
      </c>
      <c r="D14" s="45">
        <v>1</v>
      </c>
      <c r="E14" s="45">
        <v>0</v>
      </c>
      <c r="F14" s="46" t="s">
        <v>15</v>
      </c>
      <c r="G14" s="46" t="s">
        <v>14</v>
      </c>
      <c r="H14" s="46" t="s">
        <v>15</v>
      </c>
      <c r="I14" s="46" t="s">
        <v>14</v>
      </c>
      <c r="J14" s="46" t="s">
        <v>154</v>
      </c>
      <c r="K14" s="46" t="s">
        <v>14</v>
      </c>
      <c r="L14" s="46" t="s">
        <v>154</v>
      </c>
      <c r="M14" s="48">
        <f>M15+M23+M37+M43</f>
        <v>11234550.030000001</v>
      </c>
      <c r="N14" s="48">
        <f>N15+N23+N37+N43+N71</f>
        <v>464766</v>
      </c>
      <c r="O14" s="48">
        <f>O15+O23+O37+O43+O71</f>
        <v>10356236</v>
      </c>
      <c r="P14" s="48">
        <f>P15+P23+P37+P43+P71</f>
        <v>464766</v>
      </c>
      <c r="Q14" s="48">
        <f>Q15+Q23+Q37+Q43+Q71</f>
        <v>10356236</v>
      </c>
      <c r="R14" s="48">
        <f>R15+R23+R37+R43+R71</f>
        <v>464766</v>
      </c>
    </row>
    <row r="15" spans="1:18" s="14" customFormat="1" ht="60" customHeight="1">
      <c r="A15" s="36"/>
      <c r="B15" s="33" t="s">
        <v>28</v>
      </c>
      <c r="C15" s="34">
        <v>604</v>
      </c>
      <c r="D15" s="35">
        <v>1</v>
      </c>
      <c r="E15" s="35">
        <v>2</v>
      </c>
      <c r="F15" s="42" t="s">
        <v>15</v>
      </c>
      <c r="G15" s="42" t="s">
        <v>14</v>
      </c>
      <c r="H15" s="42" t="s">
        <v>15</v>
      </c>
      <c r="I15" s="42" t="s">
        <v>14</v>
      </c>
      <c r="J15" s="42" t="s">
        <v>154</v>
      </c>
      <c r="K15" s="42" t="s">
        <v>14</v>
      </c>
      <c r="L15" s="42" t="s">
        <v>154</v>
      </c>
      <c r="M15" s="37">
        <f aca="true" t="shared" si="0" ref="M15:R17">M16</f>
        <v>1413040</v>
      </c>
      <c r="N15" s="37">
        <f t="shared" si="0"/>
        <v>0</v>
      </c>
      <c r="O15" s="37">
        <f t="shared" si="0"/>
        <v>1413040</v>
      </c>
      <c r="P15" s="37">
        <f t="shared" si="0"/>
        <v>0</v>
      </c>
      <c r="Q15" s="37">
        <f t="shared" si="0"/>
        <v>1413040</v>
      </c>
      <c r="R15" s="37">
        <f t="shared" si="0"/>
        <v>0</v>
      </c>
    </row>
    <row r="16" spans="1:18" ht="120" customHeight="1">
      <c r="A16" s="25"/>
      <c r="B16" s="28" t="s">
        <v>227</v>
      </c>
      <c r="C16" s="29">
        <v>604</v>
      </c>
      <c r="D16" s="30">
        <v>1</v>
      </c>
      <c r="E16" s="30">
        <v>2</v>
      </c>
      <c r="F16" s="19" t="s">
        <v>19</v>
      </c>
      <c r="G16" s="19" t="s">
        <v>14</v>
      </c>
      <c r="H16" s="19" t="s">
        <v>15</v>
      </c>
      <c r="I16" s="19" t="s">
        <v>14</v>
      </c>
      <c r="J16" s="19" t="s">
        <v>154</v>
      </c>
      <c r="K16" s="19" t="s">
        <v>14</v>
      </c>
      <c r="L16" s="19" t="s">
        <v>154</v>
      </c>
      <c r="M16" s="31">
        <f t="shared" si="0"/>
        <v>1413040</v>
      </c>
      <c r="N16" s="31">
        <f t="shared" si="0"/>
        <v>0</v>
      </c>
      <c r="O16" s="31">
        <f t="shared" si="0"/>
        <v>1413040</v>
      </c>
      <c r="P16" s="31">
        <f t="shared" si="0"/>
        <v>0</v>
      </c>
      <c r="Q16" s="31">
        <f t="shared" si="0"/>
        <v>1413040</v>
      </c>
      <c r="R16" s="31">
        <f t="shared" si="0"/>
        <v>0</v>
      </c>
    </row>
    <row r="17" spans="1:18" ht="60.75" customHeight="1">
      <c r="A17" s="25"/>
      <c r="B17" s="28" t="s">
        <v>221</v>
      </c>
      <c r="C17" s="29">
        <v>604</v>
      </c>
      <c r="D17" s="30">
        <v>1</v>
      </c>
      <c r="E17" s="30">
        <v>2</v>
      </c>
      <c r="F17" s="19" t="s">
        <v>19</v>
      </c>
      <c r="G17" s="19" t="s">
        <v>58</v>
      </c>
      <c r="H17" s="19" t="s">
        <v>15</v>
      </c>
      <c r="I17" s="19" t="s">
        <v>14</v>
      </c>
      <c r="J17" s="19" t="s">
        <v>154</v>
      </c>
      <c r="K17" s="19" t="s">
        <v>14</v>
      </c>
      <c r="L17" s="19" t="s">
        <v>154</v>
      </c>
      <c r="M17" s="31">
        <f t="shared" si="0"/>
        <v>1413040</v>
      </c>
      <c r="N17" s="31">
        <f t="shared" si="0"/>
        <v>0</v>
      </c>
      <c r="O17" s="31">
        <f t="shared" si="0"/>
        <v>1413040</v>
      </c>
      <c r="P17" s="31">
        <f t="shared" si="0"/>
        <v>0</v>
      </c>
      <c r="Q17" s="31">
        <f t="shared" si="0"/>
        <v>1413040</v>
      </c>
      <c r="R17" s="31">
        <f t="shared" si="0"/>
        <v>0</v>
      </c>
    </row>
    <row r="18" spans="1:18" ht="42.75" customHeight="1">
      <c r="A18" s="25"/>
      <c r="B18" s="28" t="s">
        <v>55</v>
      </c>
      <c r="C18" s="29">
        <v>604</v>
      </c>
      <c r="D18" s="30">
        <v>1</v>
      </c>
      <c r="E18" s="30">
        <v>2</v>
      </c>
      <c r="F18" s="19" t="s">
        <v>19</v>
      </c>
      <c r="G18" s="19" t="s">
        <v>58</v>
      </c>
      <c r="H18" s="19" t="s">
        <v>17</v>
      </c>
      <c r="I18" s="19" t="s">
        <v>50</v>
      </c>
      <c r="J18" s="19" t="s">
        <v>187</v>
      </c>
      <c r="K18" s="19" t="s">
        <v>14</v>
      </c>
      <c r="L18" s="19" t="s">
        <v>154</v>
      </c>
      <c r="M18" s="31">
        <f>M20+M22</f>
        <v>1413040</v>
      </c>
      <c r="N18" s="31">
        <f>N20</f>
        <v>0</v>
      </c>
      <c r="O18" s="31">
        <f>O20+O22</f>
        <v>1413040</v>
      </c>
      <c r="P18" s="31">
        <f>P20</f>
        <v>0</v>
      </c>
      <c r="Q18" s="31">
        <f>Q20+Q22</f>
        <v>1413040</v>
      </c>
      <c r="R18" s="31">
        <f>R20</f>
        <v>0</v>
      </c>
    </row>
    <row r="19" spans="1:18" ht="108" customHeight="1">
      <c r="A19" s="25"/>
      <c r="B19" s="28" t="s">
        <v>166</v>
      </c>
      <c r="C19" s="29">
        <v>604</v>
      </c>
      <c r="D19" s="30">
        <v>1</v>
      </c>
      <c r="E19" s="30">
        <v>2</v>
      </c>
      <c r="F19" s="19" t="s">
        <v>19</v>
      </c>
      <c r="G19" s="19" t="s">
        <v>58</v>
      </c>
      <c r="H19" s="19" t="s">
        <v>17</v>
      </c>
      <c r="I19" s="19" t="s">
        <v>50</v>
      </c>
      <c r="J19" s="19" t="s">
        <v>187</v>
      </c>
      <c r="K19" s="19" t="s">
        <v>14</v>
      </c>
      <c r="L19" s="19" t="s">
        <v>164</v>
      </c>
      <c r="M19" s="31">
        <f aca="true" t="shared" si="1" ref="M19:R19">M20</f>
        <v>1393040</v>
      </c>
      <c r="N19" s="31">
        <f t="shared" si="1"/>
        <v>0</v>
      </c>
      <c r="O19" s="31">
        <f t="shared" si="1"/>
        <v>1393040</v>
      </c>
      <c r="P19" s="31">
        <f t="shared" si="1"/>
        <v>0</v>
      </c>
      <c r="Q19" s="31">
        <f t="shared" si="1"/>
        <v>1393040</v>
      </c>
      <c r="R19" s="31">
        <f t="shared" si="1"/>
        <v>0</v>
      </c>
    </row>
    <row r="20" spans="1:18" ht="37.5">
      <c r="A20" s="25"/>
      <c r="B20" s="28" t="s">
        <v>51</v>
      </c>
      <c r="C20" s="29">
        <v>604</v>
      </c>
      <c r="D20" s="30">
        <v>1</v>
      </c>
      <c r="E20" s="30">
        <v>2</v>
      </c>
      <c r="F20" s="19" t="s">
        <v>19</v>
      </c>
      <c r="G20" s="19" t="s">
        <v>58</v>
      </c>
      <c r="H20" s="19" t="s">
        <v>17</v>
      </c>
      <c r="I20" s="19" t="s">
        <v>50</v>
      </c>
      <c r="J20" s="19" t="s">
        <v>187</v>
      </c>
      <c r="K20" s="19" t="s">
        <v>14</v>
      </c>
      <c r="L20" s="19">
        <v>120</v>
      </c>
      <c r="M20" s="31">
        <v>1393040</v>
      </c>
      <c r="N20" s="31">
        <v>0</v>
      </c>
      <c r="O20" s="31">
        <v>1393040</v>
      </c>
      <c r="P20" s="31">
        <v>0</v>
      </c>
      <c r="Q20" s="31">
        <v>1393040</v>
      </c>
      <c r="R20" s="31">
        <v>0</v>
      </c>
    </row>
    <row r="21" spans="1:18" ht="37.5">
      <c r="A21" s="25"/>
      <c r="B21" s="28" t="s">
        <v>167</v>
      </c>
      <c r="C21" s="29">
        <v>604</v>
      </c>
      <c r="D21" s="30">
        <v>1</v>
      </c>
      <c r="E21" s="30">
        <v>2</v>
      </c>
      <c r="F21" s="19" t="s">
        <v>19</v>
      </c>
      <c r="G21" s="19" t="s">
        <v>58</v>
      </c>
      <c r="H21" s="19" t="s">
        <v>17</v>
      </c>
      <c r="I21" s="19" t="s">
        <v>50</v>
      </c>
      <c r="J21" s="19" t="s">
        <v>187</v>
      </c>
      <c r="K21" s="19" t="s">
        <v>14</v>
      </c>
      <c r="L21" s="19" t="s">
        <v>162</v>
      </c>
      <c r="M21" s="31">
        <f aca="true" t="shared" si="2" ref="M21:R21">M22</f>
        <v>20000</v>
      </c>
      <c r="N21" s="31">
        <f t="shared" si="2"/>
        <v>0</v>
      </c>
      <c r="O21" s="31">
        <f t="shared" si="2"/>
        <v>20000</v>
      </c>
      <c r="P21" s="31">
        <f t="shared" si="2"/>
        <v>0</v>
      </c>
      <c r="Q21" s="31">
        <f t="shared" si="2"/>
        <v>20000</v>
      </c>
      <c r="R21" s="31">
        <f t="shared" si="2"/>
        <v>0</v>
      </c>
    </row>
    <row r="22" spans="1:18" ht="56.25">
      <c r="A22" s="25"/>
      <c r="B22" s="28" t="s">
        <v>52</v>
      </c>
      <c r="C22" s="29">
        <v>604</v>
      </c>
      <c r="D22" s="30">
        <v>1</v>
      </c>
      <c r="E22" s="30">
        <v>2</v>
      </c>
      <c r="F22" s="19" t="s">
        <v>19</v>
      </c>
      <c r="G22" s="19" t="s">
        <v>58</v>
      </c>
      <c r="H22" s="19" t="s">
        <v>17</v>
      </c>
      <c r="I22" s="19" t="s">
        <v>50</v>
      </c>
      <c r="J22" s="19" t="s">
        <v>187</v>
      </c>
      <c r="K22" s="19" t="s">
        <v>14</v>
      </c>
      <c r="L22" s="19" t="s">
        <v>118</v>
      </c>
      <c r="M22" s="31">
        <v>20000</v>
      </c>
      <c r="N22" s="31">
        <v>0</v>
      </c>
      <c r="O22" s="31">
        <v>20000</v>
      </c>
      <c r="P22" s="31">
        <v>0</v>
      </c>
      <c r="Q22" s="31">
        <v>20000</v>
      </c>
      <c r="R22" s="31">
        <v>0</v>
      </c>
    </row>
    <row r="23" spans="1:18" s="14" customFormat="1" ht="75" customHeight="1">
      <c r="A23" s="36"/>
      <c r="B23" s="33" t="s">
        <v>29</v>
      </c>
      <c r="C23" s="34">
        <v>604</v>
      </c>
      <c r="D23" s="35">
        <v>1</v>
      </c>
      <c r="E23" s="35">
        <v>4</v>
      </c>
      <c r="F23" s="42" t="s">
        <v>15</v>
      </c>
      <c r="G23" s="42" t="s">
        <v>14</v>
      </c>
      <c r="H23" s="42" t="s">
        <v>15</v>
      </c>
      <c r="I23" s="42" t="s">
        <v>14</v>
      </c>
      <c r="J23" s="42" t="s">
        <v>154</v>
      </c>
      <c r="K23" s="42" t="s">
        <v>14</v>
      </c>
      <c r="L23" s="42" t="s">
        <v>154</v>
      </c>
      <c r="M23" s="37">
        <f aca="true" t="shared" si="3" ref="M23:R24">M24</f>
        <v>2778230</v>
      </c>
      <c r="N23" s="37">
        <f t="shared" si="3"/>
        <v>0</v>
      </c>
      <c r="O23" s="37">
        <f t="shared" si="3"/>
        <v>2498230</v>
      </c>
      <c r="P23" s="37">
        <f t="shared" si="3"/>
        <v>0</v>
      </c>
      <c r="Q23" s="37">
        <f t="shared" si="3"/>
        <v>2498230</v>
      </c>
      <c r="R23" s="37">
        <f t="shared" si="3"/>
        <v>0</v>
      </c>
    </row>
    <row r="24" spans="1:18" ht="121.5" customHeight="1">
      <c r="A24" s="25"/>
      <c r="B24" s="28" t="s">
        <v>227</v>
      </c>
      <c r="C24" s="29">
        <v>604</v>
      </c>
      <c r="D24" s="30">
        <v>1</v>
      </c>
      <c r="E24" s="30">
        <v>4</v>
      </c>
      <c r="F24" s="19" t="s">
        <v>19</v>
      </c>
      <c r="G24" s="19" t="s">
        <v>14</v>
      </c>
      <c r="H24" s="19" t="s">
        <v>15</v>
      </c>
      <c r="I24" s="19" t="s">
        <v>14</v>
      </c>
      <c r="J24" s="19" t="s">
        <v>154</v>
      </c>
      <c r="K24" s="19" t="s">
        <v>14</v>
      </c>
      <c r="L24" s="19" t="s">
        <v>154</v>
      </c>
      <c r="M24" s="31">
        <f t="shared" si="3"/>
        <v>2778230</v>
      </c>
      <c r="N24" s="31">
        <f t="shared" si="3"/>
        <v>0</v>
      </c>
      <c r="O24" s="31">
        <f t="shared" si="3"/>
        <v>2498230</v>
      </c>
      <c r="P24" s="31">
        <f t="shared" si="3"/>
        <v>0</v>
      </c>
      <c r="Q24" s="31">
        <f t="shared" si="3"/>
        <v>2498230</v>
      </c>
      <c r="R24" s="31">
        <f t="shared" si="3"/>
        <v>0</v>
      </c>
    </row>
    <row r="25" spans="1:18" ht="60" customHeight="1">
      <c r="A25" s="25"/>
      <c r="B25" s="28" t="s">
        <v>221</v>
      </c>
      <c r="C25" s="29">
        <v>604</v>
      </c>
      <c r="D25" s="30">
        <v>1</v>
      </c>
      <c r="E25" s="30">
        <v>4</v>
      </c>
      <c r="F25" s="19" t="s">
        <v>19</v>
      </c>
      <c r="G25" s="19" t="s">
        <v>58</v>
      </c>
      <c r="H25" s="19" t="s">
        <v>15</v>
      </c>
      <c r="I25" s="19" t="s">
        <v>14</v>
      </c>
      <c r="J25" s="19" t="s">
        <v>154</v>
      </c>
      <c r="K25" s="19" t="s">
        <v>14</v>
      </c>
      <c r="L25" s="19" t="s">
        <v>154</v>
      </c>
      <c r="M25" s="31">
        <f aca="true" t="shared" si="4" ref="M25:R25">M26+M31</f>
        <v>2778230</v>
      </c>
      <c r="N25" s="31">
        <f t="shared" si="4"/>
        <v>0</v>
      </c>
      <c r="O25" s="31">
        <f t="shared" si="4"/>
        <v>2498230</v>
      </c>
      <c r="P25" s="31">
        <f t="shared" si="4"/>
        <v>0</v>
      </c>
      <c r="Q25" s="31">
        <f t="shared" si="4"/>
        <v>2498230</v>
      </c>
      <c r="R25" s="31">
        <f t="shared" si="4"/>
        <v>0</v>
      </c>
    </row>
    <row r="26" spans="1:18" ht="42.75" customHeight="1">
      <c r="A26" s="25"/>
      <c r="B26" s="28" t="s">
        <v>55</v>
      </c>
      <c r="C26" s="29">
        <v>604</v>
      </c>
      <c r="D26" s="30">
        <v>1</v>
      </c>
      <c r="E26" s="30">
        <v>4</v>
      </c>
      <c r="F26" s="19" t="s">
        <v>19</v>
      </c>
      <c r="G26" s="19" t="s">
        <v>58</v>
      </c>
      <c r="H26" s="19" t="s">
        <v>17</v>
      </c>
      <c r="I26" s="19" t="s">
        <v>50</v>
      </c>
      <c r="J26" s="19" t="s">
        <v>187</v>
      </c>
      <c r="K26" s="19" t="s">
        <v>14</v>
      </c>
      <c r="L26" s="19" t="s">
        <v>154</v>
      </c>
      <c r="M26" s="31">
        <f>M28+M30+M33</f>
        <v>2778230</v>
      </c>
      <c r="N26" s="31">
        <f>N28+N30</f>
        <v>0</v>
      </c>
      <c r="O26" s="31">
        <f>O28+O30</f>
        <v>2498230</v>
      </c>
      <c r="P26" s="31">
        <f>P28+P30</f>
        <v>0</v>
      </c>
      <c r="Q26" s="31">
        <f>Q28+Q30</f>
        <v>2498230</v>
      </c>
      <c r="R26" s="31">
        <f>R28+R30</f>
        <v>0</v>
      </c>
    </row>
    <row r="27" spans="1:18" ht="106.5" customHeight="1">
      <c r="A27" s="25"/>
      <c r="B27" s="28" t="s">
        <v>166</v>
      </c>
      <c r="C27" s="29">
        <v>604</v>
      </c>
      <c r="D27" s="30">
        <v>1</v>
      </c>
      <c r="E27" s="30">
        <v>4</v>
      </c>
      <c r="F27" s="19" t="s">
        <v>19</v>
      </c>
      <c r="G27" s="19" t="s">
        <v>58</v>
      </c>
      <c r="H27" s="19" t="s">
        <v>17</v>
      </c>
      <c r="I27" s="19" t="s">
        <v>50</v>
      </c>
      <c r="J27" s="19" t="s">
        <v>187</v>
      </c>
      <c r="K27" s="19" t="s">
        <v>14</v>
      </c>
      <c r="L27" s="19" t="s">
        <v>164</v>
      </c>
      <c r="M27" s="31">
        <f aca="true" t="shared" si="5" ref="M27:R27">M28</f>
        <v>2601363.86</v>
      </c>
      <c r="N27" s="31">
        <f t="shared" si="5"/>
        <v>0</v>
      </c>
      <c r="O27" s="31">
        <f t="shared" si="5"/>
        <v>2448230</v>
      </c>
      <c r="P27" s="31">
        <f t="shared" si="5"/>
        <v>0</v>
      </c>
      <c r="Q27" s="31">
        <f t="shared" si="5"/>
        <v>2448230</v>
      </c>
      <c r="R27" s="31">
        <f t="shared" si="5"/>
        <v>0</v>
      </c>
    </row>
    <row r="28" spans="1:18" ht="37.5">
      <c r="A28" s="25"/>
      <c r="B28" s="28" t="s">
        <v>51</v>
      </c>
      <c r="C28" s="29">
        <v>604</v>
      </c>
      <c r="D28" s="30">
        <v>1</v>
      </c>
      <c r="E28" s="30">
        <v>4</v>
      </c>
      <c r="F28" s="19" t="s">
        <v>19</v>
      </c>
      <c r="G28" s="19" t="s">
        <v>58</v>
      </c>
      <c r="H28" s="19" t="s">
        <v>17</v>
      </c>
      <c r="I28" s="19" t="s">
        <v>50</v>
      </c>
      <c r="J28" s="19" t="s">
        <v>187</v>
      </c>
      <c r="K28" s="19" t="s">
        <v>14</v>
      </c>
      <c r="L28" s="19">
        <v>120</v>
      </c>
      <c r="M28" s="31">
        <v>2601363.86</v>
      </c>
      <c r="N28" s="31">
        <v>0</v>
      </c>
      <c r="O28" s="31">
        <v>2448230</v>
      </c>
      <c r="P28" s="31">
        <v>0</v>
      </c>
      <c r="Q28" s="31">
        <v>2448230</v>
      </c>
      <c r="R28" s="31">
        <v>0</v>
      </c>
    </row>
    <row r="29" spans="1:18" ht="40.5" customHeight="1">
      <c r="A29" s="25"/>
      <c r="B29" s="28" t="s">
        <v>167</v>
      </c>
      <c r="C29" s="29">
        <v>604</v>
      </c>
      <c r="D29" s="30">
        <v>1</v>
      </c>
      <c r="E29" s="30">
        <v>4</v>
      </c>
      <c r="F29" s="19" t="s">
        <v>19</v>
      </c>
      <c r="G29" s="19" t="s">
        <v>58</v>
      </c>
      <c r="H29" s="19" t="s">
        <v>17</v>
      </c>
      <c r="I29" s="19" t="s">
        <v>50</v>
      </c>
      <c r="J29" s="19" t="s">
        <v>187</v>
      </c>
      <c r="K29" s="19" t="s">
        <v>14</v>
      </c>
      <c r="L29" s="19" t="s">
        <v>162</v>
      </c>
      <c r="M29" s="31">
        <f aca="true" t="shared" si="6" ref="M29:R29">M30</f>
        <v>90000</v>
      </c>
      <c r="N29" s="31">
        <f t="shared" si="6"/>
        <v>0</v>
      </c>
      <c r="O29" s="31">
        <f t="shared" si="6"/>
        <v>50000</v>
      </c>
      <c r="P29" s="31">
        <f t="shared" si="6"/>
        <v>0</v>
      </c>
      <c r="Q29" s="31">
        <f t="shared" si="6"/>
        <v>50000</v>
      </c>
      <c r="R29" s="31">
        <f t="shared" si="6"/>
        <v>0</v>
      </c>
    </row>
    <row r="30" spans="1:18" ht="56.25">
      <c r="A30" s="25"/>
      <c r="B30" s="28" t="s">
        <v>52</v>
      </c>
      <c r="C30" s="29">
        <v>604</v>
      </c>
      <c r="D30" s="30">
        <v>1</v>
      </c>
      <c r="E30" s="30">
        <v>4</v>
      </c>
      <c r="F30" s="19" t="s">
        <v>19</v>
      </c>
      <c r="G30" s="19" t="s">
        <v>58</v>
      </c>
      <c r="H30" s="19" t="s">
        <v>17</v>
      </c>
      <c r="I30" s="19" t="s">
        <v>50</v>
      </c>
      <c r="J30" s="19" t="s">
        <v>187</v>
      </c>
      <c r="K30" s="19" t="s">
        <v>14</v>
      </c>
      <c r="L30" s="19">
        <v>240</v>
      </c>
      <c r="M30" s="31">
        <f>50000+20000+20000</f>
        <v>90000</v>
      </c>
      <c r="N30" s="31">
        <v>0</v>
      </c>
      <c r="O30" s="31">
        <v>50000</v>
      </c>
      <c r="P30" s="31">
        <v>0</v>
      </c>
      <c r="Q30" s="31">
        <v>50000</v>
      </c>
      <c r="R30" s="31">
        <v>0</v>
      </c>
    </row>
    <row r="31" spans="1:18" ht="46.5" customHeight="1" hidden="1">
      <c r="A31" s="25"/>
      <c r="B31" s="28" t="s">
        <v>115</v>
      </c>
      <c r="C31" s="29">
        <v>604</v>
      </c>
      <c r="D31" s="30">
        <v>1</v>
      </c>
      <c r="E31" s="30">
        <v>4</v>
      </c>
      <c r="F31" s="19" t="s">
        <v>19</v>
      </c>
      <c r="G31" s="19" t="s">
        <v>58</v>
      </c>
      <c r="H31" s="19"/>
      <c r="I31" s="19"/>
      <c r="J31" s="19"/>
      <c r="K31" s="19" t="s">
        <v>156</v>
      </c>
      <c r="L31" s="19" t="s">
        <v>154</v>
      </c>
      <c r="M31" s="31">
        <f aca="true" t="shared" si="7" ref="M31:R31">M32</f>
        <v>0</v>
      </c>
      <c r="N31" s="31">
        <f t="shared" si="7"/>
        <v>0</v>
      </c>
      <c r="O31" s="31">
        <f t="shared" si="7"/>
        <v>0</v>
      </c>
      <c r="P31" s="31">
        <f t="shared" si="7"/>
        <v>0</v>
      </c>
      <c r="Q31" s="31">
        <f t="shared" si="7"/>
        <v>0</v>
      </c>
      <c r="R31" s="31">
        <f t="shared" si="7"/>
        <v>0</v>
      </c>
    </row>
    <row r="32" spans="1:18" ht="57" customHeight="1" hidden="1">
      <c r="A32" s="25"/>
      <c r="B32" s="28" t="s">
        <v>52</v>
      </c>
      <c r="C32" s="29">
        <v>604</v>
      </c>
      <c r="D32" s="30">
        <v>1</v>
      </c>
      <c r="E32" s="30">
        <v>4</v>
      </c>
      <c r="F32" s="19" t="s">
        <v>19</v>
      </c>
      <c r="G32" s="19" t="s">
        <v>58</v>
      </c>
      <c r="H32" s="19"/>
      <c r="I32" s="19"/>
      <c r="J32" s="19"/>
      <c r="K32" s="19" t="s">
        <v>156</v>
      </c>
      <c r="L32" s="19" t="s">
        <v>118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</row>
    <row r="33" spans="1:18" ht="60" customHeight="1">
      <c r="A33" s="25"/>
      <c r="B33" s="28" t="s">
        <v>269</v>
      </c>
      <c r="C33" s="29">
        <v>604</v>
      </c>
      <c r="D33" s="30">
        <v>1</v>
      </c>
      <c r="E33" s="30">
        <v>4</v>
      </c>
      <c r="F33" s="19" t="s">
        <v>19</v>
      </c>
      <c r="G33" s="19" t="s">
        <v>200</v>
      </c>
      <c r="H33" s="19" t="s">
        <v>15</v>
      </c>
      <c r="I33" s="19" t="s">
        <v>14</v>
      </c>
      <c r="J33" s="19" t="s">
        <v>154</v>
      </c>
      <c r="K33" s="19" t="s">
        <v>14</v>
      </c>
      <c r="L33" s="19" t="s">
        <v>154</v>
      </c>
      <c r="M33" s="31">
        <f>M34</f>
        <v>86866.14</v>
      </c>
      <c r="N33" s="31">
        <f>N34+N39</f>
        <v>0</v>
      </c>
      <c r="O33" s="31">
        <f>O34+O39</f>
        <v>40000</v>
      </c>
      <c r="P33" s="31">
        <f>P34+P39</f>
        <v>0</v>
      </c>
      <c r="Q33" s="31">
        <f>Q34+Q39</f>
        <v>40000</v>
      </c>
      <c r="R33" s="31">
        <f>R34+R39</f>
        <v>0</v>
      </c>
    </row>
    <row r="34" spans="1:18" ht="86.25" customHeight="1">
      <c r="A34" s="25"/>
      <c r="B34" s="28" t="s">
        <v>274</v>
      </c>
      <c r="C34" s="29">
        <v>604</v>
      </c>
      <c r="D34" s="30">
        <v>1</v>
      </c>
      <c r="E34" s="30">
        <v>4</v>
      </c>
      <c r="F34" s="19" t="s">
        <v>19</v>
      </c>
      <c r="G34" s="19" t="s">
        <v>200</v>
      </c>
      <c r="H34" s="19" t="s">
        <v>18</v>
      </c>
      <c r="I34" s="19" t="s">
        <v>50</v>
      </c>
      <c r="J34" s="19" t="s">
        <v>187</v>
      </c>
      <c r="K34" s="19" t="s">
        <v>14</v>
      </c>
      <c r="L34" s="19" t="s">
        <v>154</v>
      </c>
      <c r="M34" s="31">
        <f>M36</f>
        <v>86866.14</v>
      </c>
      <c r="N34" s="31">
        <f>N36+N38</f>
        <v>0</v>
      </c>
      <c r="O34" s="31">
        <f>O36+O38</f>
        <v>20000</v>
      </c>
      <c r="P34" s="31">
        <f>P36+P38</f>
        <v>0</v>
      </c>
      <c r="Q34" s="31">
        <f>Q36+Q38</f>
        <v>20000</v>
      </c>
      <c r="R34" s="31">
        <f>R36+R38</f>
        <v>0</v>
      </c>
    </row>
    <row r="35" spans="1:18" ht="42" customHeight="1">
      <c r="A35" s="25"/>
      <c r="B35" s="28" t="s">
        <v>243</v>
      </c>
      <c r="C35" s="29">
        <v>604</v>
      </c>
      <c r="D35" s="30">
        <v>1</v>
      </c>
      <c r="E35" s="30">
        <v>4</v>
      </c>
      <c r="F35" s="19" t="s">
        <v>19</v>
      </c>
      <c r="G35" s="19" t="s">
        <v>200</v>
      </c>
      <c r="H35" s="19" t="s">
        <v>18</v>
      </c>
      <c r="I35" s="19" t="s">
        <v>50</v>
      </c>
      <c r="J35" s="19" t="s">
        <v>187</v>
      </c>
      <c r="K35" s="19" t="s">
        <v>14</v>
      </c>
      <c r="L35" s="19" t="s">
        <v>242</v>
      </c>
      <c r="M35" s="31">
        <f aca="true" t="shared" si="8" ref="M35:R35">M36</f>
        <v>86866.14</v>
      </c>
      <c r="N35" s="31">
        <f t="shared" si="8"/>
        <v>0</v>
      </c>
      <c r="O35" s="31">
        <f t="shared" si="8"/>
        <v>0</v>
      </c>
      <c r="P35" s="31">
        <f t="shared" si="8"/>
        <v>0</v>
      </c>
      <c r="Q35" s="31">
        <f t="shared" si="8"/>
        <v>0</v>
      </c>
      <c r="R35" s="31">
        <f t="shared" si="8"/>
        <v>0</v>
      </c>
    </row>
    <row r="36" spans="1:18" ht="18.75">
      <c r="A36" s="25"/>
      <c r="B36" s="28" t="s">
        <v>241</v>
      </c>
      <c r="C36" s="29">
        <v>604</v>
      </c>
      <c r="D36" s="30">
        <v>1</v>
      </c>
      <c r="E36" s="30">
        <v>4</v>
      </c>
      <c r="F36" s="19" t="s">
        <v>19</v>
      </c>
      <c r="G36" s="19" t="s">
        <v>200</v>
      </c>
      <c r="H36" s="19" t="s">
        <v>18</v>
      </c>
      <c r="I36" s="19" t="s">
        <v>50</v>
      </c>
      <c r="J36" s="19" t="s">
        <v>187</v>
      </c>
      <c r="K36" s="19" t="s">
        <v>14</v>
      </c>
      <c r="L36" s="19" t="s">
        <v>273</v>
      </c>
      <c r="M36" s="31">
        <v>86866.14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</row>
    <row r="37" spans="1:18" s="14" customFormat="1" ht="37.5">
      <c r="A37" s="36"/>
      <c r="B37" s="33" t="s">
        <v>30</v>
      </c>
      <c r="C37" s="34">
        <v>604</v>
      </c>
      <c r="D37" s="35">
        <v>1</v>
      </c>
      <c r="E37" s="35">
        <v>11</v>
      </c>
      <c r="F37" s="42" t="s">
        <v>15</v>
      </c>
      <c r="G37" s="42" t="s">
        <v>14</v>
      </c>
      <c r="H37" s="42" t="s">
        <v>15</v>
      </c>
      <c r="I37" s="42" t="s">
        <v>14</v>
      </c>
      <c r="J37" s="42" t="s">
        <v>154</v>
      </c>
      <c r="K37" s="42" t="s">
        <v>14</v>
      </c>
      <c r="L37" s="42" t="s">
        <v>154</v>
      </c>
      <c r="M37" s="37">
        <f aca="true" t="shared" si="9" ref="M37:R39">M38</f>
        <v>20000</v>
      </c>
      <c r="N37" s="37">
        <f t="shared" si="9"/>
        <v>0</v>
      </c>
      <c r="O37" s="37">
        <f t="shared" si="9"/>
        <v>20000</v>
      </c>
      <c r="P37" s="37">
        <f t="shared" si="9"/>
        <v>0</v>
      </c>
      <c r="Q37" s="37">
        <f t="shared" si="9"/>
        <v>20000</v>
      </c>
      <c r="R37" s="37">
        <f t="shared" si="9"/>
        <v>0</v>
      </c>
    </row>
    <row r="38" spans="1:18" ht="117.75" customHeight="1">
      <c r="A38" s="25"/>
      <c r="B38" s="28" t="s">
        <v>227</v>
      </c>
      <c r="C38" s="29">
        <v>604</v>
      </c>
      <c r="D38" s="30">
        <v>1</v>
      </c>
      <c r="E38" s="30">
        <v>11</v>
      </c>
      <c r="F38" s="19" t="s">
        <v>19</v>
      </c>
      <c r="G38" s="19" t="s">
        <v>14</v>
      </c>
      <c r="H38" s="19" t="s">
        <v>15</v>
      </c>
      <c r="I38" s="19" t="s">
        <v>14</v>
      </c>
      <c r="J38" s="19" t="s">
        <v>154</v>
      </c>
      <c r="K38" s="19" t="s">
        <v>14</v>
      </c>
      <c r="L38" s="19" t="s">
        <v>154</v>
      </c>
      <c r="M38" s="31">
        <f t="shared" si="9"/>
        <v>20000</v>
      </c>
      <c r="N38" s="31">
        <f t="shared" si="9"/>
        <v>0</v>
      </c>
      <c r="O38" s="31">
        <f t="shared" si="9"/>
        <v>20000</v>
      </c>
      <c r="P38" s="31">
        <f t="shared" si="9"/>
        <v>0</v>
      </c>
      <c r="Q38" s="31">
        <f t="shared" si="9"/>
        <v>20000</v>
      </c>
      <c r="R38" s="31">
        <f t="shared" si="9"/>
        <v>0</v>
      </c>
    </row>
    <row r="39" spans="1:18" ht="61.5" customHeight="1">
      <c r="A39" s="25"/>
      <c r="B39" s="28" t="s">
        <v>221</v>
      </c>
      <c r="C39" s="29">
        <v>604</v>
      </c>
      <c r="D39" s="30">
        <v>1</v>
      </c>
      <c r="E39" s="30">
        <v>11</v>
      </c>
      <c r="F39" s="19" t="s">
        <v>19</v>
      </c>
      <c r="G39" s="19" t="s">
        <v>58</v>
      </c>
      <c r="H39" s="19" t="s">
        <v>15</v>
      </c>
      <c r="I39" s="19" t="s">
        <v>14</v>
      </c>
      <c r="J39" s="19" t="s">
        <v>154</v>
      </c>
      <c r="K39" s="19" t="s">
        <v>14</v>
      </c>
      <c r="L39" s="19" t="s">
        <v>154</v>
      </c>
      <c r="M39" s="31">
        <f t="shared" si="9"/>
        <v>20000</v>
      </c>
      <c r="N39" s="31">
        <f t="shared" si="9"/>
        <v>0</v>
      </c>
      <c r="O39" s="31">
        <f t="shared" si="9"/>
        <v>20000</v>
      </c>
      <c r="P39" s="31">
        <f t="shared" si="9"/>
        <v>0</v>
      </c>
      <c r="Q39" s="31">
        <f t="shared" si="9"/>
        <v>20000</v>
      </c>
      <c r="R39" s="31">
        <f t="shared" si="9"/>
        <v>0</v>
      </c>
    </row>
    <row r="40" spans="1:18" ht="40.5" customHeight="1">
      <c r="A40" s="25"/>
      <c r="B40" s="28" t="s">
        <v>77</v>
      </c>
      <c r="C40" s="29">
        <v>604</v>
      </c>
      <c r="D40" s="30">
        <v>1</v>
      </c>
      <c r="E40" s="30">
        <v>11</v>
      </c>
      <c r="F40" s="19" t="s">
        <v>19</v>
      </c>
      <c r="G40" s="19" t="s">
        <v>58</v>
      </c>
      <c r="H40" s="19" t="s">
        <v>17</v>
      </c>
      <c r="I40" s="19" t="s">
        <v>50</v>
      </c>
      <c r="J40" s="19" t="s">
        <v>194</v>
      </c>
      <c r="K40" s="19" t="s">
        <v>14</v>
      </c>
      <c r="L40" s="19" t="s">
        <v>154</v>
      </c>
      <c r="M40" s="31">
        <f aca="true" t="shared" si="10" ref="M40:R40">M42</f>
        <v>20000</v>
      </c>
      <c r="N40" s="31">
        <f t="shared" si="10"/>
        <v>0</v>
      </c>
      <c r="O40" s="31">
        <f t="shared" si="10"/>
        <v>20000</v>
      </c>
      <c r="P40" s="31">
        <f t="shared" si="10"/>
        <v>0</v>
      </c>
      <c r="Q40" s="31">
        <f t="shared" si="10"/>
        <v>20000</v>
      </c>
      <c r="R40" s="31">
        <f t="shared" si="10"/>
        <v>0</v>
      </c>
    </row>
    <row r="41" spans="1:18" ht="18.75">
      <c r="A41" s="25"/>
      <c r="B41" s="28" t="s">
        <v>168</v>
      </c>
      <c r="C41" s="29">
        <v>604</v>
      </c>
      <c r="D41" s="30">
        <v>1</v>
      </c>
      <c r="E41" s="30">
        <v>11</v>
      </c>
      <c r="F41" s="19" t="s">
        <v>19</v>
      </c>
      <c r="G41" s="19" t="s">
        <v>58</v>
      </c>
      <c r="H41" s="19" t="s">
        <v>17</v>
      </c>
      <c r="I41" s="19" t="s">
        <v>50</v>
      </c>
      <c r="J41" s="19" t="s">
        <v>194</v>
      </c>
      <c r="K41" s="19" t="s">
        <v>14</v>
      </c>
      <c r="L41" s="19" t="s">
        <v>165</v>
      </c>
      <c r="M41" s="31">
        <f aca="true" t="shared" si="11" ref="M41:R41">M42</f>
        <v>20000</v>
      </c>
      <c r="N41" s="31">
        <f t="shared" si="11"/>
        <v>0</v>
      </c>
      <c r="O41" s="31">
        <f t="shared" si="11"/>
        <v>20000</v>
      </c>
      <c r="P41" s="31">
        <f t="shared" si="11"/>
        <v>0</v>
      </c>
      <c r="Q41" s="31">
        <f t="shared" si="11"/>
        <v>20000</v>
      </c>
      <c r="R41" s="31">
        <f t="shared" si="11"/>
        <v>0</v>
      </c>
    </row>
    <row r="42" spans="1:18" ht="29.25" customHeight="1">
      <c r="A42" s="25"/>
      <c r="B42" s="28" t="s">
        <v>78</v>
      </c>
      <c r="C42" s="29">
        <v>604</v>
      </c>
      <c r="D42" s="30">
        <v>1</v>
      </c>
      <c r="E42" s="30">
        <v>11</v>
      </c>
      <c r="F42" s="19" t="s">
        <v>19</v>
      </c>
      <c r="G42" s="19" t="s">
        <v>58</v>
      </c>
      <c r="H42" s="19" t="s">
        <v>17</v>
      </c>
      <c r="I42" s="19" t="s">
        <v>50</v>
      </c>
      <c r="J42" s="19" t="s">
        <v>194</v>
      </c>
      <c r="K42" s="19" t="s">
        <v>14</v>
      </c>
      <c r="L42" s="19" t="s">
        <v>116</v>
      </c>
      <c r="M42" s="31">
        <v>20000</v>
      </c>
      <c r="N42" s="31">
        <v>0</v>
      </c>
      <c r="O42" s="31">
        <v>20000</v>
      </c>
      <c r="P42" s="31">
        <v>0</v>
      </c>
      <c r="Q42" s="31">
        <v>20000</v>
      </c>
      <c r="R42" s="31">
        <v>0</v>
      </c>
    </row>
    <row r="43" spans="1:18" s="14" customFormat="1" ht="30" customHeight="1">
      <c r="A43" s="36"/>
      <c r="B43" s="33" t="s">
        <v>31</v>
      </c>
      <c r="C43" s="34">
        <v>604</v>
      </c>
      <c r="D43" s="35">
        <v>1</v>
      </c>
      <c r="E43" s="35">
        <v>13</v>
      </c>
      <c r="F43" s="42" t="s">
        <v>15</v>
      </c>
      <c r="G43" s="42" t="s">
        <v>14</v>
      </c>
      <c r="H43" s="42" t="s">
        <v>15</v>
      </c>
      <c r="I43" s="42" t="s">
        <v>14</v>
      </c>
      <c r="J43" s="42" t="s">
        <v>154</v>
      </c>
      <c r="K43" s="42" t="s">
        <v>14</v>
      </c>
      <c r="L43" s="42" t="s">
        <v>154</v>
      </c>
      <c r="M43" s="37">
        <f aca="true" t="shared" si="12" ref="M43:R43">M44</f>
        <v>7023280.03</v>
      </c>
      <c r="N43" s="37">
        <f t="shared" si="12"/>
        <v>0</v>
      </c>
      <c r="O43" s="37">
        <f t="shared" si="12"/>
        <v>5960200</v>
      </c>
      <c r="P43" s="37">
        <f t="shared" si="12"/>
        <v>0</v>
      </c>
      <c r="Q43" s="37">
        <f t="shared" si="12"/>
        <v>5960200</v>
      </c>
      <c r="R43" s="37">
        <f t="shared" si="12"/>
        <v>0</v>
      </c>
    </row>
    <row r="44" spans="1:18" ht="127.5" customHeight="1">
      <c r="A44" s="25"/>
      <c r="B44" s="28" t="s">
        <v>227</v>
      </c>
      <c r="C44" s="29">
        <v>604</v>
      </c>
      <c r="D44" s="30">
        <v>1</v>
      </c>
      <c r="E44" s="30">
        <v>13</v>
      </c>
      <c r="F44" s="19" t="s">
        <v>19</v>
      </c>
      <c r="G44" s="19" t="s">
        <v>14</v>
      </c>
      <c r="H44" s="19" t="s">
        <v>15</v>
      </c>
      <c r="I44" s="19" t="s">
        <v>14</v>
      </c>
      <c r="J44" s="19" t="s">
        <v>154</v>
      </c>
      <c r="K44" s="19" t="s">
        <v>14</v>
      </c>
      <c r="L44" s="19" t="s">
        <v>154</v>
      </c>
      <c r="M44" s="31">
        <f>M59+M45+M67</f>
        <v>7023280.03</v>
      </c>
      <c r="N44" s="31">
        <f>N59+N45</f>
        <v>0</v>
      </c>
      <c r="O44" s="31">
        <f>O59+O45</f>
        <v>5960200</v>
      </c>
      <c r="P44" s="31">
        <f>P59+P45</f>
        <v>0</v>
      </c>
      <c r="Q44" s="31">
        <f>Q59+Q45</f>
        <v>5960200</v>
      </c>
      <c r="R44" s="31">
        <f>R59+R45</f>
        <v>0</v>
      </c>
    </row>
    <row r="45" spans="1:18" ht="63" customHeight="1">
      <c r="A45" s="25"/>
      <c r="B45" s="28" t="s">
        <v>221</v>
      </c>
      <c r="C45" s="29">
        <v>604</v>
      </c>
      <c r="D45" s="30">
        <v>1</v>
      </c>
      <c r="E45" s="30">
        <v>13</v>
      </c>
      <c r="F45" s="19" t="s">
        <v>19</v>
      </c>
      <c r="G45" s="19" t="s">
        <v>58</v>
      </c>
      <c r="H45" s="19" t="s">
        <v>15</v>
      </c>
      <c r="I45" s="19" t="s">
        <v>14</v>
      </c>
      <c r="J45" s="19" t="s">
        <v>154</v>
      </c>
      <c r="K45" s="19" t="s">
        <v>14</v>
      </c>
      <c r="L45" s="19" t="s">
        <v>154</v>
      </c>
      <c r="M45" s="31">
        <f aca="true" t="shared" si="13" ref="M45:R45">M46+M52</f>
        <v>6918991.140000001</v>
      </c>
      <c r="N45" s="31">
        <f t="shared" si="13"/>
        <v>0</v>
      </c>
      <c r="O45" s="31">
        <f t="shared" si="13"/>
        <v>5860200</v>
      </c>
      <c r="P45" s="31">
        <f t="shared" si="13"/>
        <v>0</v>
      </c>
      <c r="Q45" s="31">
        <f t="shared" si="13"/>
        <v>5860200</v>
      </c>
      <c r="R45" s="31">
        <f t="shared" si="13"/>
        <v>0</v>
      </c>
    </row>
    <row r="46" spans="1:18" ht="63" customHeight="1">
      <c r="A46" s="25"/>
      <c r="B46" s="28" t="s">
        <v>112</v>
      </c>
      <c r="C46" s="29">
        <v>604</v>
      </c>
      <c r="D46" s="30">
        <v>1</v>
      </c>
      <c r="E46" s="30">
        <v>13</v>
      </c>
      <c r="F46" s="19" t="s">
        <v>19</v>
      </c>
      <c r="G46" s="19" t="s">
        <v>58</v>
      </c>
      <c r="H46" s="19" t="s">
        <v>17</v>
      </c>
      <c r="I46" s="19" t="s">
        <v>50</v>
      </c>
      <c r="J46" s="19" t="s">
        <v>188</v>
      </c>
      <c r="K46" s="19" t="s">
        <v>14</v>
      </c>
      <c r="L46" s="19" t="s">
        <v>154</v>
      </c>
      <c r="M46" s="31">
        <f aca="true" t="shared" si="14" ref="M46:R46">M48+M51+M49</f>
        <v>302025</v>
      </c>
      <c r="N46" s="31">
        <f t="shared" si="14"/>
        <v>0</v>
      </c>
      <c r="O46" s="31">
        <f t="shared" si="14"/>
        <v>80000</v>
      </c>
      <c r="P46" s="31">
        <f t="shared" si="14"/>
        <v>0</v>
      </c>
      <c r="Q46" s="31">
        <f t="shared" si="14"/>
        <v>80000</v>
      </c>
      <c r="R46" s="31">
        <f t="shared" si="14"/>
        <v>0</v>
      </c>
    </row>
    <row r="47" spans="1:18" ht="37.5">
      <c r="A47" s="25"/>
      <c r="B47" s="97" t="s">
        <v>167</v>
      </c>
      <c r="C47" s="29">
        <v>604</v>
      </c>
      <c r="D47" s="30">
        <v>1</v>
      </c>
      <c r="E47" s="30">
        <v>13</v>
      </c>
      <c r="F47" s="19" t="s">
        <v>19</v>
      </c>
      <c r="G47" s="19" t="s">
        <v>58</v>
      </c>
      <c r="H47" s="19" t="s">
        <v>17</v>
      </c>
      <c r="I47" s="19" t="s">
        <v>50</v>
      </c>
      <c r="J47" s="19" t="s">
        <v>188</v>
      </c>
      <c r="K47" s="19" t="s">
        <v>14</v>
      </c>
      <c r="L47" s="19" t="s">
        <v>162</v>
      </c>
      <c r="M47" s="31">
        <f aca="true" t="shared" si="15" ref="M47:R47">M48</f>
        <v>32025</v>
      </c>
      <c r="N47" s="31">
        <f t="shared" si="15"/>
        <v>0</v>
      </c>
      <c r="O47" s="31">
        <f t="shared" si="15"/>
        <v>10000</v>
      </c>
      <c r="P47" s="31">
        <f t="shared" si="15"/>
        <v>0</v>
      </c>
      <c r="Q47" s="31">
        <f t="shared" si="15"/>
        <v>10000</v>
      </c>
      <c r="R47" s="31">
        <f t="shared" si="15"/>
        <v>0</v>
      </c>
    </row>
    <row r="48" spans="1:18" ht="58.5" customHeight="1">
      <c r="A48" s="25"/>
      <c r="B48" s="28" t="s">
        <v>52</v>
      </c>
      <c r="C48" s="29">
        <v>604</v>
      </c>
      <c r="D48" s="30">
        <v>1</v>
      </c>
      <c r="E48" s="30">
        <v>13</v>
      </c>
      <c r="F48" s="19" t="s">
        <v>19</v>
      </c>
      <c r="G48" s="19" t="s">
        <v>58</v>
      </c>
      <c r="H48" s="19" t="s">
        <v>17</v>
      </c>
      <c r="I48" s="19" t="s">
        <v>50</v>
      </c>
      <c r="J48" s="19" t="s">
        <v>188</v>
      </c>
      <c r="K48" s="19" t="s">
        <v>14</v>
      </c>
      <c r="L48" s="19" t="s">
        <v>118</v>
      </c>
      <c r="M48" s="31">
        <f>10000+22025</f>
        <v>32025</v>
      </c>
      <c r="N48" s="31">
        <v>0</v>
      </c>
      <c r="O48" s="31">
        <v>10000</v>
      </c>
      <c r="P48" s="31">
        <v>0</v>
      </c>
      <c r="Q48" s="31">
        <v>10000</v>
      </c>
      <c r="R48" s="31">
        <v>0</v>
      </c>
    </row>
    <row r="49" spans="1:18" ht="18.75" hidden="1">
      <c r="A49" s="25"/>
      <c r="B49" s="28" t="s">
        <v>65</v>
      </c>
      <c r="C49" s="29">
        <v>604</v>
      </c>
      <c r="D49" s="30">
        <v>1</v>
      </c>
      <c r="E49" s="30">
        <v>13</v>
      </c>
      <c r="F49" s="19" t="s">
        <v>19</v>
      </c>
      <c r="G49" s="19" t="s">
        <v>58</v>
      </c>
      <c r="H49" s="19"/>
      <c r="I49" s="19"/>
      <c r="J49" s="19"/>
      <c r="K49" s="19" t="s">
        <v>63</v>
      </c>
      <c r="L49" s="19" t="s">
        <v>111</v>
      </c>
      <c r="M49" s="31">
        <v>0</v>
      </c>
      <c r="N49" s="32">
        <v>0</v>
      </c>
      <c r="O49" s="31">
        <v>0</v>
      </c>
      <c r="P49" s="32">
        <v>0</v>
      </c>
      <c r="Q49" s="31">
        <v>0</v>
      </c>
      <c r="R49" s="32">
        <v>0</v>
      </c>
    </row>
    <row r="50" spans="1:18" ht="18.75">
      <c r="A50" s="25"/>
      <c r="B50" s="28" t="s">
        <v>168</v>
      </c>
      <c r="C50" s="29">
        <v>604</v>
      </c>
      <c r="D50" s="30">
        <v>1</v>
      </c>
      <c r="E50" s="30">
        <v>13</v>
      </c>
      <c r="F50" s="19" t="s">
        <v>19</v>
      </c>
      <c r="G50" s="19" t="s">
        <v>58</v>
      </c>
      <c r="H50" s="19" t="s">
        <v>17</v>
      </c>
      <c r="I50" s="19" t="s">
        <v>50</v>
      </c>
      <c r="J50" s="19" t="s">
        <v>188</v>
      </c>
      <c r="K50" s="19" t="s">
        <v>14</v>
      </c>
      <c r="L50" s="19" t="s">
        <v>165</v>
      </c>
      <c r="M50" s="31">
        <f aca="true" t="shared" si="16" ref="M50:R50">M51</f>
        <v>270000</v>
      </c>
      <c r="N50" s="31">
        <f t="shared" si="16"/>
        <v>0</v>
      </c>
      <c r="O50" s="31">
        <f t="shared" si="16"/>
        <v>70000</v>
      </c>
      <c r="P50" s="31">
        <f t="shared" si="16"/>
        <v>0</v>
      </c>
      <c r="Q50" s="31">
        <f t="shared" si="16"/>
        <v>70000</v>
      </c>
      <c r="R50" s="31">
        <f t="shared" si="16"/>
        <v>0</v>
      </c>
    </row>
    <row r="51" spans="1:18" ht="30.75" customHeight="1">
      <c r="A51" s="25"/>
      <c r="B51" s="28" t="s">
        <v>54</v>
      </c>
      <c r="C51" s="29">
        <v>604</v>
      </c>
      <c r="D51" s="30">
        <v>1</v>
      </c>
      <c r="E51" s="30">
        <v>13</v>
      </c>
      <c r="F51" s="19" t="s">
        <v>19</v>
      </c>
      <c r="G51" s="19" t="s">
        <v>58</v>
      </c>
      <c r="H51" s="19" t="s">
        <v>17</v>
      </c>
      <c r="I51" s="19" t="s">
        <v>50</v>
      </c>
      <c r="J51" s="19" t="s">
        <v>188</v>
      </c>
      <c r="K51" s="19" t="s">
        <v>14</v>
      </c>
      <c r="L51" s="19" t="s">
        <v>110</v>
      </c>
      <c r="M51" s="31">
        <f>70000+100000+100000</f>
        <v>270000</v>
      </c>
      <c r="N51" s="31">
        <v>0</v>
      </c>
      <c r="O51" s="31">
        <v>70000</v>
      </c>
      <c r="P51" s="31">
        <v>0</v>
      </c>
      <c r="Q51" s="31">
        <v>70000</v>
      </c>
      <c r="R51" s="31">
        <v>0</v>
      </c>
    </row>
    <row r="52" spans="1:18" ht="45.75" customHeight="1">
      <c r="A52" s="25"/>
      <c r="B52" s="28" t="s">
        <v>113</v>
      </c>
      <c r="C52" s="29">
        <v>604</v>
      </c>
      <c r="D52" s="30">
        <v>1</v>
      </c>
      <c r="E52" s="30">
        <v>13</v>
      </c>
      <c r="F52" s="19" t="s">
        <v>19</v>
      </c>
      <c r="G52" s="19" t="s">
        <v>58</v>
      </c>
      <c r="H52" s="19" t="s">
        <v>17</v>
      </c>
      <c r="I52" s="19" t="s">
        <v>50</v>
      </c>
      <c r="J52" s="19" t="s">
        <v>189</v>
      </c>
      <c r="K52" s="19" t="s">
        <v>14</v>
      </c>
      <c r="L52" s="19" t="s">
        <v>154</v>
      </c>
      <c r="M52" s="31">
        <f aca="true" t="shared" si="17" ref="M52:R52">M54+M56+M58</f>
        <v>6616966.140000001</v>
      </c>
      <c r="N52" s="31">
        <f t="shared" si="17"/>
        <v>0</v>
      </c>
      <c r="O52" s="31">
        <f t="shared" si="17"/>
        <v>5780200</v>
      </c>
      <c r="P52" s="31">
        <f t="shared" si="17"/>
        <v>0</v>
      </c>
      <c r="Q52" s="31">
        <f t="shared" si="17"/>
        <v>5780200</v>
      </c>
      <c r="R52" s="31">
        <f t="shared" si="17"/>
        <v>0</v>
      </c>
    </row>
    <row r="53" spans="1:18" ht="100.5" customHeight="1">
      <c r="A53" s="25"/>
      <c r="B53" s="28" t="s">
        <v>166</v>
      </c>
      <c r="C53" s="29">
        <v>604</v>
      </c>
      <c r="D53" s="30">
        <v>1</v>
      </c>
      <c r="E53" s="30">
        <v>13</v>
      </c>
      <c r="F53" s="19" t="s">
        <v>19</v>
      </c>
      <c r="G53" s="19" t="s">
        <v>58</v>
      </c>
      <c r="H53" s="19" t="s">
        <v>17</v>
      </c>
      <c r="I53" s="19" t="s">
        <v>50</v>
      </c>
      <c r="J53" s="19" t="s">
        <v>189</v>
      </c>
      <c r="K53" s="19" t="s">
        <v>14</v>
      </c>
      <c r="L53" s="19" t="s">
        <v>164</v>
      </c>
      <c r="M53" s="31">
        <f aca="true" t="shared" si="18" ref="M53:R53">M54</f>
        <v>3710700</v>
      </c>
      <c r="N53" s="31">
        <f t="shared" si="18"/>
        <v>0</v>
      </c>
      <c r="O53" s="31">
        <f t="shared" si="18"/>
        <v>3775800</v>
      </c>
      <c r="P53" s="31">
        <f t="shared" si="18"/>
        <v>0</v>
      </c>
      <c r="Q53" s="31">
        <f t="shared" si="18"/>
        <v>3775800</v>
      </c>
      <c r="R53" s="31">
        <f t="shared" si="18"/>
        <v>0</v>
      </c>
    </row>
    <row r="54" spans="1:18" ht="39" customHeight="1">
      <c r="A54" s="25"/>
      <c r="B54" s="28" t="s">
        <v>66</v>
      </c>
      <c r="C54" s="29">
        <v>604</v>
      </c>
      <c r="D54" s="30">
        <v>1</v>
      </c>
      <c r="E54" s="30">
        <v>13</v>
      </c>
      <c r="F54" s="19" t="s">
        <v>19</v>
      </c>
      <c r="G54" s="19" t="s">
        <v>58</v>
      </c>
      <c r="H54" s="19" t="s">
        <v>17</v>
      </c>
      <c r="I54" s="19" t="s">
        <v>50</v>
      </c>
      <c r="J54" s="19" t="s">
        <v>189</v>
      </c>
      <c r="K54" s="19" t="s">
        <v>14</v>
      </c>
      <c r="L54" s="19" t="s">
        <v>114</v>
      </c>
      <c r="M54" s="31">
        <v>3710700</v>
      </c>
      <c r="N54" s="31">
        <v>0</v>
      </c>
      <c r="O54" s="31">
        <v>3775800</v>
      </c>
      <c r="P54" s="31">
        <v>0</v>
      </c>
      <c r="Q54" s="31">
        <v>3775800</v>
      </c>
      <c r="R54" s="31">
        <v>0</v>
      </c>
    </row>
    <row r="55" spans="1:18" ht="39" customHeight="1">
      <c r="A55" s="25"/>
      <c r="B55" s="28" t="s">
        <v>167</v>
      </c>
      <c r="C55" s="29">
        <v>604</v>
      </c>
      <c r="D55" s="30">
        <v>1</v>
      </c>
      <c r="E55" s="30">
        <v>13</v>
      </c>
      <c r="F55" s="19" t="s">
        <v>19</v>
      </c>
      <c r="G55" s="19" t="s">
        <v>58</v>
      </c>
      <c r="H55" s="19" t="s">
        <v>17</v>
      </c>
      <c r="I55" s="19" t="s">
        <v>50</v>
      </c>
      <c r="J55" s="19" t="s">
        <v>189</v>
      </c>
      <c r="K55" s="19" t="s">
        <v>14</v>
      </c>
      <c r="L55" s="19" t="s">
        <v>162</v>
      </c>
      <c r="M55" s="31">
        <f aca="true" t="shared" si="19" ref="M55:R55">M56</f>
        <v>2758266.14</v>
      </c>
      <c r="N55" s="31">
        <f t="shared" si="19"/>
        <v>0</v>
      </c>
      <c r="O55" s="31">
        <f t="shared" si="19"/>
        <v>1956400</v>
      </c>
      <c r="P55" s="31">
        <f t="shared" si="19"/>
        <v>0</v>
      </c>
      <c r="Q55" s="31">
        <f t="shared" si="19"/>
        <v>1956400</v>
      </c>
      <c r="R55" s="31">
        <f t="shared" si="19"/>
        <v>0</v>
      </c>
    </row>
    <row r="56" spans="1:18" ht="57.75" customHeight="1">
      <c r="A56" s="25"/>
      <c r="B56" s="28" t="s">
        <v>52</v>
      </c>
      <c r="C56" s="29">
        <v>604</v>
      </c>
      <c r="D56" s="30">
        <v>1</v>
      </c>
      <c r="E56" s="30">
        <v>13</v>
      </c>
      <c r="F56" s="19" t="s">
        <v>19</v>
      </c>
      <c r="G56" s="19" t="s">
        <v>58</v>
      </c>
      <c r="H56" s="19" t="s">
        <v>17</v>
      </c>
      <c r="I56" s="19" t="s">
        <v>50</v>
      </c>
      <c r="J56" s="19" t="s">
        <v>189</v>
      </c>
      <c r="K56" s="19" t="s">
        <v>14</v>
      </c>
      <c r="L56" s="19" t="s">
        <v>118</v>
      </c>
      <c r="M56" s="31">
        <f>1806400+520000+45000+86866.14+300000</f>
        <v>2758266.14</v>
      </c>
      <c r="N56" s="31">
        <v>0</v>
      </c>
      <c r="O56" s="31">
        <f>1956400</f>
        <v>1956400</v>
      </c>
      <c r="P56" s="31">
        <v>0</v>
      </c>
      <c r="Q56" s="31">
        <f>1956400</f>
        <v>1956400</v>
      </c>
      <c r="R56" s="31">
        <v>0</v>
      </c>
    </row>
    <row r="57" spans="1:18" ht="18.75">
      <c r="A57" s="25"/>
      <c r="B57" s="28" t="s">
        <v>168</v>
      </c>
      <c r="C57" s="29">
        <v>604</v>
      </c>
      <c r="D57" s="30">
        <v>1</v>
      </c>
      <c r="E57" s="30">
        <v>13</v>
      </c>
      <c r="F57" s="19" t="s">
        <v>19</v>
      </c>
      <c r="G57" s="19" t="s">
        <v>58</v>
      </c>
      <c r="H57" s="19" t="s">
        <v>17</v>
      </c>
      <c r="I57" s="19" t="s">
        <v>50</v>
      </c>
      <c r="J57" s="19" t="s">
        <v>189</v>
      </c>
      <c r="K57" s="19" t="s">
        <v>14</v>
      </c>
      <c r="L57" s="19" t="s">
        <v>165</v>
      </c>
      <c r="M57" s="31">
        <f aca="true" t="shared" si="20" ref="M57:R57">M58</f>
        <v>148000</v>
      </c>
      <c r="N57" s="31">
        <f t="shared" si="20"/>
        <v>0</v>
      </c>
      <c r="O57" s="31">
        <f t="shared" si="20"/>
        <v>48000</v>
      </c>
      <c r="P57" s="31">
        <f t="shared" si="20"/>
        <v>0</v>
      </c>
      <c r="Q57" s="31">
        <f t="shared" si="20"/>
        <v>48000</v>
      </c>
      <c r="R57" s="31">
        <f t="shared" si="20"/>
        <v>0</v>
      </c>
    </row>
    <row r="58" spans="1:18" ht="30.75" customHeight="1">
      <c r="A58" s="25"/>
      <c r="B58" s="28" t="s">
        <v>54</v>
      </c>
      <c r="C58" s="29">
        <v>604</v>
      </c>
      <c r="D58" s="30">
        <v>1</v>
      </c>
      <c r="E58" s="30">
        <v>13</v>
      </c>
      <c r="F58" s="19" t="s">
        <v>19</v>
      </c>
      <c r="G58" s="19" t="s">
        <v>58</v>
      </c>
      <c r="H58" s="19" t="s">
        <v>17</v>
      </c>
      <c r="I58" s="19" t="s">
        <v>50</v>
      </c>
      <c r="J58" s="19" t="s">
        <v>189</v>
      </c>
      <c r="K58" s="19" t="s">
        <v>14</v>
      </c>
      <c r="L58" s="19" t="s">
        <v>110</v>
      </c>
      <c r="M58" s="31">
        <f>48000+100000</f>
        <v>148000</v>
      </c>
      <c r="N58" s="31">
        <v>0</v>
      </c>
      <c r="O58" s="31">
        <v>48000</v>
      </c>
      <c r="P58" s="31">
        <v>0</v>
      </c>
      <c r="Q58" s="31">
        <v>48000</v>
      </c>
      <c r="R58" s="31">
        <v>0</v>
      </c>
    </row>
    <row r="59" spans="1:18" ht="56.25">
      <c r="A59" s="25"/>
      <c r="B59" s="28" t="s">
        <v>222</v>
      </c>
      <c r="C59" s="29">
        <v>604</v>
      </c>
      <c r="D59" s="30">
        <v>1</v>
      </c>
      <c r="E59" s="30">
        <v>13</v>
      </c>
      <c r="F59" s="19" t="s">
        <v>19</v>
      </c>
      <c r="G59" s="19" t="s">
        <v>50</v>
      </c>
      <c r="H59" s="19" t="s">
        <v>15</v>
      </c>
      <c r="I59" s="19" t="s">
        <v>14</v>
      </c>
      <c r="J59" s="19" t="s">
        <v>154</v>
      </c>
      <c r="K59" s="19" t="s">
        <v>14</v>
      </c>
      <c r="L59" s="19" t="s">
        <v>154</v>
      </c>
      <c r="M59" s="31">
        <f aca="true" t="shared" si="21" ref="M59:R59">M60+M63</f>
        <v>100000</v>
      </c>
      <c r="N59" s="31">
        <f t="shared" si="21"/>
        <v>0</v>
      </c>
      <c r="O59" s="31">
        <f t="shared" si="21"/>
        <v>100000</v>
      </c>
      <c r="P59" s="31">
        <f t="shared" si="21"/>
        <v>0</v>
      </c>
      <c r="Q59" s="31">
        <f t="shared" si="21"/>
        <v>100000</v>
      </c>
      <c r="R59" s="31">
        <f t="shared" si="21"/>
        <v>0</v>
      </c>
    </row>
    <row r="60" spans="1:18" ht="56.25">
      <c r="A60" s="25"/>
      <c r="B60" s="28" t="s">
        <v>103</v>
      </c>
      <c r="C60" s="29">
        <v>604</v>
      </c>
      <c r="D60" s="30">
        <v>1</v>
      </c>
      <c r="E60" s="30">
        <v>13</v>
      </c>
      <c r="F60" s="19" t="s">
        <v>19</v>
      </c>
      <c r="G60" s="19" t="s">
        <v>50</v>
      </c>
      <c r="H60" s="19" t="s">
        <v>17</v>
      </c>
      <c r="I60" s="19" t="s">
        <v>50</v>
      </c>
      <c r="J60" s="19" t="s">
        <v>190</v>
      </c>
      <c r="K60" s="19" t="s">
        <v>14</v>
      </c>
      <c r="L60" s="19" t="s">
        <v>154</v>
      </c>
      <c r="M60" s="31">
        <f aca="true" t="shared" si="22" ref="M60:R60">M62</f>
        <v>82000</v>
      </c>
      <c r="N60" s="31">
        <f t="shared" si="22"/>
        <v>0</v>
      </c>
      <c r="O60" s="31">
        <f t="shared" si="22"/>
        <v>52000</v>
      </c>
      <c r="P60" s="31">
        <f t="shared" si="22"/>
        <v>0</v>
      </c>
      <c r="Q60" s="31">
        <f t="shared" si="22"/>
        <v>52000</v>
      </c>
      <c r="R60" s="31">
        <f t="shared" si="22"/>
        <v>0</v>
      </c>
    </row>
    <row r="61" spans="1:18" ht="37.5">
      <c r="A61" s="25"/>
      <c r="B61" s="28" t="s">
        <v>167</v>
      </c>
      <c r="C61" s="29">
        <v>604</v>
      </c>
      <c r="D61" s="30">
        <v>1</v>
      </c>
      <c r="E61" s="30">
        <v>13</v>
      </c>
      <c r="F61" s="19" t="s">
        <v>19</v>
      </c>
      <c r="G61" s="19" t="s">
        <v>50</v>
      </c>
      <c r="H61" s="19" t="s">
        <v>17</v>
      </c>
      <c r="I61" s="19" t="s">
        <v>50</v>
      </c>
      <c r="J61" s="19" t="s">
        <v>190</v>
      </c>
      <c r="K61" s="19" t="s">
        <v>14</v>
      </c>
      <c r="L61" s="19" t="s">
        <v>162</v>
      </c>
      <c r="M61" s="31">
        <f aca="true" t="shared" si="23" ref="M61:R61">M62</f>
        <v>82000</v>
      </c>
      <c r="N61" s="31">
        <f t="shared" si="23"/>
        <v>0</v>
      </c>
      <c r="O61" s="31">
        <f t="shared" si="23"/>
        <v>52000</v>
      </c>
      <c r="P61" s="31">
        <f t="shared" si="23"/>
        <v>0</v>
      </c>
      <c r="Q61" s="31">
        <f t="shared" si="23"/>
        <v>52000</v>
      </c>
      <c r="R61" s="31">
        <f t="shared" si="23"/>
        <v>0</v>
      </c>
    </row>
    <row r="62" spans="1:18" ht="56.25">
      <c r="A62" s="25"/>
      <c r="B62" s="28" t="s">
        <v>52</v>
      </c>
      <c r="C62" s="29">
        <v>604</v>
      </c>
      <c r="D62" s="30">
        <v>1</v>
      </c>
      <c r="E62" s="30">
        <v>13</v>
      </c>
      <c r="F62" s="19" t="s">
        <v>19</v>
      </c>
      <c r="G62" s="19" t="s">
        <v>50</v>
      </c>
      <c r="H62" s="19" t="s">
        <v>17</v>
      </c>
      <c r="I62" s="19" t="s">
        <v>50</v>
      </c>
      <c r="J62" s="19" t="s">
        <v>190</v>
      </c>
      <c r="K62" s="19" t="s">
        <v>14</v>
      </c>
      <c r="L62" s="19" t="s">
        <v>118</v>
      </c>
      <c r="M62" s="31">
        <f>52000+30000</f>
        <v>82000</v>
      </c>
      <c r="N62" s="31">
        <v>0</v>
      </c>
      <c r="O62" s="31">
        <v>52000</v>
      </c>
      <c r="P62" s="31">
        <v>0</v>
      </c>
      <c r="Q62" s="31">
        <v>52000</v>
      </c>
      <c r="R62" s="31">
        <v>0</v>
      </c>
    </row>
    <row r="63" spans="1:18" ht="37.5">
      <c r="A63" s="25"/>
      <c r="B63" s="28" t="s">
        <v>172</v>
      </c>
      <c r="C63" s="29">
        <v>604</v>
      </c>
      <c r="D63" s="30">
        <v>1</v>
      </c>
      <c r="E63" s="30">
        <v>13</v>
      </c>
      <c r="F63" s="19" t="s">
        <v>19</v>
      </c>
      <c r="G63" s="19" t="s">
        <v>50</v>
      </c>
      <c r="H63" s="19" t="s">
        <v>17</v>
      </c>
      <c r="I63" s="19" t="s">
        <v>50</v>
      </c>
      <c r="J63" s="19" t="s">
        <v>189</v>
      </c>
      <c r="K63" s="19" t="s">
        <v>14</v>
      </c>
      <c r="L63" s="19" t="s">
        <v>154</v>
      </c>
      <c r="M63" s="31">
        <f aca="true" t="shared" si="24" ref="M63:R64">M64</f>
        <v>18000</v>
      </c>
      <c r="N63" s="31">
        <f t="shared" si="24"/>
        <v>0</v>
      </c>
      <c r="O63" s="31">
        <f t="shared" si="24"/>
        <v>48000</v>
      </c>
      <c r="P63" s="31">
        <f t="shared" si="24"/>
        <v>0</v>
      </c>
      <c r="Q63" s="31">
        <f t="shared" si="24"/>
        <v>48000</v>
      </c>
      <c r="R63" s="31">
        <f t="shared" si="24"/>
        <v>0</v>
      </c>
    </row>
    <row r="64" spans="1:18" ht="37.5">
      <c r="A64" s="25"/>
      <c r="B64" s="28" t="s">
        <v>167</v>
      </c>
      <c r="C64" s="29">
        <v>604</v>
      </c>
      <c r="D64" s="30">
        <v>1</v>
      </c>
      <c r="E64" s="30">
        <v>13</v>
      </c>
      <c r="F64" s="19" t="s">
        <v>19</v>
      </c>
      <c r="G64" s="19" t="s">
        <v>50</v>
      </c>
      <c r="H64" s="19" t="s">
        <v>17</v>
      </c>
      <c r="I64" s="19" t="s">
        <v>50</v>
      </c>
      <c r="J64" s="19" t="s">
        <v>189</v>
      </c>
      <c r="K64" s="19" t="s">
        <v>14</v>
      </c>
      <c r="L64" s="19" t="s">
        <v>162</v>
      </c>
      <c r="M64" s="31">
        <f t="shared" si="24"/>
        <v>18000</v>
      </c>
      <c r="N64" s="31">
        <f t="shared" si="24"/>
        <v>0</v>
      </c>
      <c r="O64" s="31">
        <f t="shared" si="24"/>
        <v>48000</v>
      </c>
      <c r="P64" s="31">
        <f t="shared" si="24"/>
        <v>0</v>
      </c>
      <c r="Q64" s="31">
        <f t="shared" si="24"/>
        <v>48000</v>
      </c>
      <c r="R64" s="31">
        <f t="shared" si="24"/>
        <v>0</v>
      </c>
    </row>
    <row r="65" spans="1:18" ht="56.25">
      <c r="A65" s="25"/>
      <c r="B65" s="28" t="s">
        <v>52</v>
      </c>
      <c r="C65" s="29">
        <v>604</v>
      </c>
      <c r="D65" s="30">
        <v>1</v>
      </c>
      <c r="E65" s="30">
        <v>13</v>
      </c>
      <c r="F65" s="19" t="s">
        <v>19</v>
      </c>
      <c r="G65" s="19" t="s">
        <v>50</v>
      </c>
      <c r="H65" s="19" t="s">
        <v>17</v>
      </c>
      <c r="I65" s="19" t="s">
        <v>50</v>
      </c>
      <c r="J65" s="19" t="s">
        <v>189</v>
      </c>
      <c r="K65" s="19" t="s">
        <v>14</v>
      </c>
      <c r="L65" s="19" t="s">
        <v>118</v>
      </c>
      <c r="M65" s="31">
        <f>48000-30000</f>
        <v>18000</v>
      </c>
      <c r="N65" s="31">
        <v>0</v>
      </c>
      <c r="O65" s="31">
        <v>48000</v>
      </c>
      <c r="P65" s="31">
        <v>0</v>
      </c>
      <c r="Q65" s="31">
        <v>48000</v>
      </c>
      <c r="R65" s="31">
        <v>0</v>
      </c>
    </row>
    <row r="66" spans="1:18" ht="66" customHeight="1" hidden="1">
      <c r="A66" s="25"/>
      <c r="B66" s="28" t="s">
        <v>52</v>
      </c>
      <c r="C66" s="29">
        <v>620</v>
      </c>
      <c r="D66" s="30">
        <v>2</v>
      </c>
      <c r="E66" s="30">
        <v>3</v>
      </c>
      <c r="F66" s="19" t="s">
        <v>19</v>
      </c>
      <c r="G66" s="19" t="s">
        <v>64</v>
      </c>
      <c r="H66" s="19"/>
      <c r="I66" s="19"/>
      <c r="J66" s="19"/>
      <c r="K66" s="19" t="s">
        <v>121</v>
      </c>
      <c r="L66" s="19" t="s">
        <v>118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</row>
    <row r="67" spans="1:18" ht="63" customHeight="1">
      <c r="A67" s="25"/>
      <c r="B67" s="28" t="s">
        <v>269</v>
      </c>
      <c r="C67" s="29">
        <v>604</v>
      </c>
      <c r="D67" s="30">
        <v>1</v>
      </c>
      <c r="E67" s="30">
        <v>13</v>
      </c>
      <c r="F67" s="19" t="s">
        <v>19</v>
      </c>
      <c r="G67" s="19" t="s">
        <v>58</v>
      </c>
      <c r="H67" s="19" t="s">
        <v>15</v>
      </c>
      <c r="I67" s="19" t="s">
        <v>14</v>
      </c>
      <c r="J67" s="19" t="s">
        <v>154</v>
      </c>
      <c r="K67" s="19" t="s">
        <v>14</v>
      </c>
      <c r="L67" s="19" t="s">
        <v>154</v>
      </c>
      <c r="M67" s="31">
        <f>M68</f>
        <v>4288.89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</row>
    <row r="68" spans="1:18" ht="63" customHeight="1">
      <c r="A68" s="25"/>
      <c r="B68" s="28" t="s">
        <v>270</v>
      </c>
      <c r="C68" s="29">
        <v>604</v>
      </c>
      <c r="D68" s="30">
        <v>1</v>
      </c>
      <c r="E68" s="30">
        <v>13</v>
      </c>
      <c r="F68" s="19" t="s">
        <v>19</v>
      </c>
      <c r="G68" s="19" t="s">
        <v>58</v>
      </c>
      <c r="H68" s="19" t="s">
        <v>17</v>
      </c>
      <c r="I68" s="19" t="s">
        <v>50</v>
      </c>
      <c r="J68" s="19" t="s">
        <v>188</v>
      </c>
      <c r="K68" s="19" t="s">
        <v>14</v>
      </c>
      <c r="L68" s="19" t="s">
        <v>154</v>
      </c>
      <c r="M68" s="31">
        <f>M69</f>
        <v>4288.89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</row>
    <row r="69" spans="1:18" ht="37.5">
      <c r="A69" s="25"/>
      <c r="B69" s="97" t="s">
        <v>167</v>
      </c>
      <c r="C69" s="29">
        <v>604</v>
      </c>
      <c r="D69" s="30">
        <v>1</v>
      </c>
      <c r="E69" s="30">
        <v>13</v>
      </c>
      <c r="F69" s="19" t="s">
        <v>19</v>
      </c>
      <c r="G69" s="19" t="s">
        <v>58</v>
      </c>
      <c r="H69" s="19" t="s">
        <v>17</v>
      </c>
      <c r="I69" s="19" t="s">
        <v>50</v>
      </c>
      <c r="J69" s="19" t="s">
        <v>188</v>
      </c>
      <c r="K69" s="19" t="s">
        <v>14</v>
      </c>
      <c r="L69" s="19" t="s">
        <v>162</v>
      </c>
      <c r="M69" s="31">
        <f aca="true" t="shared" si="25" ref="M69:R69">M70</f>
        <v>4288.89</v>
      </c>
      <c r="N69" s="31">
        <f t="shared" si="25"/>
        <v>0</v>
      </c>
      <c r="O69" s="31">
        <f t="shared" si="25"/>
        <v>0</v>
      </c>
      <c r="P69" s="31">
        <f t="shared" si="25"/>
        <v>0</v>
      </c>
      <c r="Q69" s="31">
        <f t="shared" si="25"/>
        <v>0</v>
      </c>
      <c r="R69" s="31">
        <f t="shared" si="25"/>
        <v>0</v>
      </c>
    </row>
    <row r="70" spans="1:18" ht="58.5" customHeight="1">
      <c r="A70" s="25"/>
      <c r="B70" s="28" t="s">
        <v>52</v>
      </c>
      <c r="C70" s="29">
        <v>604</v>
      </c>
      <c r="D70" s="30">
        <v>1</v>
      </c>
      <c r="E70" s="30">
        <v>13</v>
      </c>
      <c r="F70" s="19" t="s">
        <v>19</v>
      </c>
      <c r="G70" s="19" t="s">
        <v>200</v>
      </c>
      <c r="H70" s="19" t="s">
        <v>17</v>
      </c>
      <c r="I70" s="19" t="s">
        <v>58</v>
      </c>
      <c r="J70" s="19" t="s">
        <v>188</v>
      </c>
      <c r="K70" s="19" t="s">
        <v>14</v>
      </c>
      <c r="L70" s="19" t="s">
        <v>118</v>
      </c>
      <c r="M70" s="31">
        <v>4288.89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</row>
    <row r="71" spans="1:18" s="49" customFormat="1" ht="30.75" customHeight="1">
      <c r="A71" s="47"/>
      <c r="B71" s="43" t="s">
        <v>210</v>
      </c>
      <c r="C71" s="34">
        <v>604</v>
      </c>
      <c r="D71" s="45">
        <v>2</v>
      </c>
      <c r="E71" s="45">
        <v>0</v>
      </c>
      <c r="F71" s="46" t="s">
        <v>15</v>
      </c>
      <c r="G71" s="46" t="s">
        <v>14</v>
      </c>
      <c r="H71" s="46" t="s">
        <v>15</v>
      </c>
      <c r="I71" s="46" t="s">
        <v>14</v>
      </c>
      <c r="J71" s="46" t="s">
        <v>154</v>
      </c>
      <c r="K71" s="46" t="s">
        <v>14</v>
      </c>
      <c r="L71" s="46" t="s">
        <v>154</v>
      </c>
      <c r="M71" s="48">
        <f aca="true" t="shared" si="26" ref="M71:R74">M72</f>
        <v>464766</v>
      </c>
      <c r="N71" s="48">
        <f t="shared" si="26"/>
        <v>464766</v>
      </c>
      <c r="O71" s="48">
        <f t="shared" si="26"/>
        <v>464766</v>
      </c>
      <c r="P71" s="48">
        <f t="shared" si="26"/>
        <v>464766</v>
      </c>
      <c r="Q71" s="48">
        <f t="shared" si="26"/>
        <v>464766</v>
      </c>
      <c r="R71" s="48">
        <f t="shared" si="26"/>
        <v>464766</v>
      </c>
    </row>
    <row r="72" spans="1:18" s="14" customFormat="1" ht="28.5" customHeight="1">
      <c r="A72" s="36"/>
      <c r="B72" s="33" t="s">
        <v>211</v>
      </c>
      <c r="C72" s="34">
        <v>604</v>
      </c>
      <c r="D72" s="35">
        <v>2</v>
      </c>
      <c r="E72" s="35">
        <v>3</v>
      </c>
      <c r="F72" s="42" t="s">
        <v>15</v>
      </c>
      <c r="G72" s="42" t="s">
        <v>14</v>
      </c>
      <c r="H72" s="42" t="s">
        <v>15</v>
      </c>
      <c r="I72" s="42" t="s">
        <v>14</v>
      </c>
      <c r="J72" s="42" t="s">
        <v>154</v>
      </c>
      <c r="K72" s="42" t="s">
        <v>14</v>
      </c>
      <c r="L72" s="42" t="s">
        <v>154</v>
      </c>
      <c r="M72" s="37">
        <f t="shared" si="26"/>
        <v>464766</v>
      </c>
      <c r="N72" s="37">
        <f t="shared" si="26"/>
        <v>464766</v>
      </c>
      <c r="O72" s="37">
        <f t="shared" si="26"/>
        <v>464766</v>
      </c>
      <c r="P72" s="37">
        <f t="shared" si="26"/>
        <v>464766</v>
      </c>
      <c r="Q72" s="37">
        <f t="shared" si="26"/>
        <v>464766</v>
      </c>
      <c r="R72" s="37">
        <f t="shared" si="26"/>
        <v>464766</v>
      </c>
    </row>
    <row r="73" spans="1:18" s="71" customFormat="1" ht="118.5" customHeight="1">
      <c r="A73" s="25"/>
      <c r="B73" s="28" t="s">
        <v>227</v>
      </c>
      <c r="C73" s="29">
        <v>604</v>
      </c>
      <c r="D73" s="30">
        <v>2</v>
      </c>
      <c r="E73" s="30">
        <v>3</v>
      </c>
      <c r="F73" s="19" t="s">
        <v>19</v>
      </c>
      <c r="G73" s="19" t="s">
        <v>14</v>
      </c>
      <c r="H73" s="19" t="s">
        <v>15</v>
      </c>
      <c r="I73" s="19" t="s">
        <v>14</v>
      </c>
      <c r="J73" s="19" t="s">
        <v>154</v>
      </c>
      <c r="K73" s="19" t="s">
        <v>14</v>
      </c>
      <c r="L73" s="19" t="s">
        <v>154</v>
      </c>
      <c r="M73" s="31">
        <f t="shared" si="26"/>
        <v>464766</v>
      </c>
      <c r="N73" s="31">
        <f t="shared" si="26"/>
        <v>464766</v>
      </c>
      <c r="O73" s="31">
        <f t="shared" si="26"/>
        <v>464766</v>
      </c>
      <c r="P73" s="31">
        <f t="shared" si="26"/>
        <v>464766</v>
      </c>
      <c r="Q73" s="31">
        <f t="shared" si="26"/>
        <v>464766</v>
      </c>
      <c r="R73" s="31">
        <f t="shared" si="26"/>
        <v>464766</v>
      </c>
    </row>
    <row r="74" spans="1:18" s="71" customFormat="1" ht="58.5" customHeight="1">
      <c r="A74" s="25"/>
      <c r="B74" s="28" t="s">
        <v>221</v>
      </c>
      <c r="C74" s="29">
        <v>604</v>
      </c>
      <c r="D74" s="30">
        <v>2</v>
      </c>
      <c r="E74" s="30">
        <v>3</v>
      </c>
      <c r="F74" s="19" t="s">
        <v>19</v>
      </c>
      <c r="G74" s="19" t="s">
        <v>58</v>
      </c>
      <c r="H74" s="19" t="s">
        <v>15</v>
      </c>
      <c r="I74" s="19" t="s">
        <v>14</v>
      </c>
      <c r="J74" s="19" t="s">
        <v>154</v>
      </c>
      <c r="K74" s="19" t="s">
        <v>14</v>
      </c>
      <c r="L74" s="19" t="s">
        <v>154</v>
      </c>
      <c r="M74" s="31">
        <f>M75</f>
        <v>464766</v>
      </c>
      <c r="N74" s="31">
        <f>N75</f>
        <v>464766</v>
      </c>
      <c r="O74" s="31">
        <f t="shared" si="26"/>
        <v>464766</v>
      </c>
      <c r="P74" s="31">
        <f t="shared" si="26"/>
        <v>464766</v>
      </c>
      <c r="Q74" s="31">
        <f t="shared" si="26"/>
        <v>464766</v>
      </c>
      <c r="R74" s="31">
        <f t="shared" si="26"/>
        <v>464766</v>
      </c>
    </row>
    <row r="75" spans="1:18" s="71" customFormat="1" ht="99.75" customHeight="1">
      <c r="A75" s="25"/>
      <c r="B75" s="28" t="s">
        <v>212</v>
      </c>
      <c r="C75" s="29">
        <v>604</v>
      </c>
      <c r="D75" s="30">
        <v>2</v>
      </c>
      <c r="E75" s="30">
        <v>3</v>
      </c>
      <c r="F75" s="19" t="s">
        <v>19</v>
      </c>
      <c r="G75" s="19" t="s">
        <v>58</v>
      </c>
      <c r="H75" s="19" t="s">
        <v>17</v>
      </c>
      <c r="I75" s="19" t="s">
        <v>73</v>
      </c>
      <c r="J75" s="19" t="s">
        <v>213</v>
      </c>
      <c r="K75" s="19" t="s">
        <v>58</v>
      </c>
      <c r="L75" s="19" t="s">
        <v>154</v>
      </c>
      <c r="M75" s="31">
        <f>M77</f>
        <v>464766</v>
      </c>
      <c r="N75" s="31">
        <f>N77+N78</f>
        <v>464766</v>
      </c>
      <c r="O75" s="31">
        <f>O77</f>
        <v>464766</v>
      </c>
      <c r="P75" s="31">
        <f>P77+P78</f>
        <v>464766</v>
      </c>
      <c r="Q75" s="31">
        <f>Q77</f>
        <v>464766</v>
      </c>
      <c r="R75" s="31">
        <f>R77+R78</f>
        <v>464766</v>
      </c>
    </row>
    <row r="76" spans="1:18" s="71" customFormat="1" ht="104.25" customHeight="1">
      <c r="A76" s="25"/>
      <c r="B76" s="28" t="s">
        <v>166</v>
      </c>
      <c r="C76" s="29">
        <v>604</v>
      </c>
      <c r="D76" s="30">
        <v>2</v>
      </c>
      <c r="E76" s="30">
        <v>3</v>
      </c>
      <c r="F76" s="19" t="s">
        <v>19</v>
      </c>
      <c r="G76" s="19" t="s">
        <v>58</v>
      </c>
      <c r="H76" s="19" t="s">
        <v>17</v>
      </c>
      <c r="I76" s="19" t="s">
        <v>73</v>
      </c>
      <c r="J76" s="19" t="s">
        <v>213</v>
      </c>
      <c r="K76" s="19" t="s">
        <v>58</v>
      </c>
      <c r="L76" s="19" t="s">
        <v>164</v>
      </c>
      <c r="M76" s="31">
        <f aca="true" t="shared" si="27" ref="M76:R76">M77</f>
        <v>464766</v>
      </c>
      <c r="N76" s="31">
        <f t="shared" si="27"/>
        <v>464766</v>
      </c>
      <c r="O76" s="31">
        <f t="shared" si="27"/>
        <v>464766</v>
      </c>
      <c r="P76" s="31">
        <f t="shared" si="27"/>
        <v>464766</v>
      </c>
      <c r="Q76" s="31">
        <f t="shared" si="27"/>
        <v>464766</v>
      </c>
      <c r="R76" s="31">
        <f t="shared" si="27"/>
        <v>464766</v>
      </c>
    </row>
    <row r="77" spans="1:18" s="71" customFormat="1" ht="42" customHeight="1">
      <c r="A77" s="25"/>
      <c r="B77" s="28" t="s">
        <v>51</v>
      </c>
      <c r="C77" s="29">
        <v>604</v>
      </c>
      <c r="D77" s="30">
        <v>2</v>
      </c>
      <c r="E77" s="30">
        <v>3</v>
      </c>
      <c r="F77" s="19" t="s">
        <v>19</v>
      </c>
      <c r="G77" s="19" t="s">
        <v>58</v>
      </c>
      <c r="H77" s="19" t="s">
        <v>17</v>
      </c>
      <c r="I77" s="19" t="s">
        <v>73</v>
      </c>
      <c r="J77" s="19" t="s">
        <v>213</v>
      </c>
      <c r="K77" s="19" t="s">
        <v>58</v>
      </c>
      <c r="L77" s="19" t="s">
        <v>109</v>
      </c>
      <c r="M77" s="31">
        <v>464766</v>
      </c>
      <c r="N77" s="31">
        <v>464766</v>
      </c>
      <c r="O77" s="31">
        <v>464766</v>
      </c>
      <c r="P77" s="31">
        <v>464766</v>
      </c>
      <c r="Q77" s="31">
        <v>464766</v>
      </c>
      <c r="R77" s="31">
        <v>464766</v>
      </c>
    </row>
    <row r="78" spans="1:18" s="49" customFormat="1" ht="39" customHeight="1">
      <c r="A78" s="47"/>
      <c r="B78" s="43" t="s">
        <v>32</v>
      </c>
      <c r="C78" s="34">
        <v>604</v>
      </c>
      <c r="D78" s="45">
        <v>3</v>
      </c>
      <c r="E78" s="45">
        <v>0</v>
      </c>
      <c r="F78" s="46" t="s">
        <v>15</v>
      </c>
      <c r="G78" s="46" t="s">
        <v>14</v>
      </c>
      <c r="H78" s="46" t="s">
        <v>15</v>
      </c>
      <c r="I78" s="46" t="s">
        <v>14</v>
      </c>
      <c r="J78" s="46" t="s">
        <v>154</v>
      </c>
      <c r="K78" s="46" t="s">
        <v>14</v>
      </c>
      <c r="L78" s="46" t="s">
        <v>154</v>
      </c>
      <c r="M78" s="48">
        <f aca="true" t="shared" si="28" ref="M78:R81">M79</f>
        <v>150000</v>
      </c>
      <c r="N78" s="48">
        <f t="shared" si="28"/>
        <v>0</v>
      </c>
      <c r="O78" s="48">
        <f t="shared" si="28"/>
        <v>50000</v>
      </c>
      <c r="P78" s="48">
        <f t="shared" si="28"/>
        <v>0</v>
      </c>
      <c r="Q78" s="48">
        <f t="shared" si="28"/>
        <v>50000</v>
      </c>
      <c r="R78" s="48">
        <f t="shared" si="28"/>
        <v>0</v>
      </c>
    </row>
    <row r="79" spans="1:18" s="14" customFormat="1" ht="78.75" customHeight="1">
      <c r="A79" s="36"/>
      <c r="B79" s="33" t="s">
        <v>33</v>
      </c>
      <c r="C79" s="29">
        <v>604</v>
      </c>
      <c r="D79" s="35">
        <v>3</v>
      </c>
      <c r="E79" s="35">
        <v>9</v>
      </c>
      <c r="F79" s="42" t="s">
        <v>15</v>
      </c>
      <c r="G79" s="42" t="s">
        <v>14</v>
      </c>
      <c r="H79" s="42" t="s">
        <v>15</v>
      </c>
      <c r="I79" s="42" t="s">
        <v>14</v>
      </c>
      <c r="J79" s="42" t="s">
        <v>154</v>
      </c>
      <c r="K79" s="42" t="s">
        <v>14</v>
      </c>
      <c r="L79" s="42" t="s">
        <v>154</v>
      </c>
      <c r="M79" s="37">
        <f t="shared" si="28"/>
        <v>150000</v>
      </c>
      <c r="N79" s="37">
        <f t="shared" si="28"/>
        <v>0</v>
      </c>
      <c r="O79" s="37">
        <f t="shared" si="28"/>
        <v>50000</v>
      </c>
      <c r="P79" s="37">
        <f t="shared" si="28"/>
        <v>0</v>
      </c>
      <c r="Q79" s="37">
        <f t="shared" si="28"/>
        <v>50000</v>
      </c>
      <c r="R79" s="37">
        <f t="shared" si="28"/>
        <v>0</v>
      </c>
    </row>
    <row r="80" spans="1:18" ht="132" customHeight="1">
      <c r="A80" s="25"/>
      <c r="B80" s="28" t="s">
        <v>228</v>
      </c>
      <c r="C80" s="29">
        <v>604</v>
      </c>
      <c r="D80" s="30">
        <v>3</v>
      </c>
      <c r="E80" s="30">
        <v>9</v>
      </c>
      <c r="F80" s="19" t="s">
        <v>19</v>
      </c>
      <c r="G80" s="19" t="s">
        <v>14</v>
      </c>
      <c r="H80" s="19" t="s">
        <v>15</v>
      </c>
      <c r="I80" s="19" t="s">
        <v>14</v>
      </c>
      <c r="J80" s="19" t="s">
        <v>154</v>
      </c>
      <c r="K80" s="19" t="s">
        <v>14</v>
      </c>
      <c r="L80" s="19" t="s">
        <v>154</v>
      </c>
      <c r="M80" s="31">
        <f t="shared" si="28"/>
        <v>150000</v>
      </c>
      <c r="N80" s="31">
        <f t="shared" si="28"/>
        <v>0</v>
      </c>
      <c r="O80" s="31">
        <f t="shared" si="28"/>
        <v>50000</v>
      </c>
      <c r="P80" s="31">
        <f t="shared" si="28"/>
        <v>0</v>
      </c>
      <c r="Q80" s="31">
        <f t="shared" si="28"/>
        <v>50000</v>
      </c>
      <c r="R80" s="31">
        <f t="shared" si="28"/>
        <v>0</v>
      </c>
    </row>
    <row r="81" spans="1:18" ht="73.5" customHeight="1">
      <c r="A81" s="25"/>
      <c r="B81" s="28" t="s">
        <v>229</v>
      </c>
      <c r="C81" s="29">
        <v>604</v>
      </c>
      <c r="D81" s="30">
        <v>3</v>
      </c>
      <c r="E81" s="30">
        <v>9</v>
      </c>
      <c r="F81" s="19" t="s">
        <v>19</v>
      </c>
      <c r="G81" s="19" t="s">
        <v>56</v>
      </c>
      <c r="H81" s="19" t="s">
        <v>15</v>
      </c>
      <c r="I81" s="19" t="s">
        <v>14</v>
      </c>
      <c r="J81" s="19" t="s">
        <v>154</v>
      </c>
      <c r="K81" s="19" t="s">
        <v>14</v>
      </c>
      <c r="L81" s="19" t="s">
        <v>154</v>
      </c>
      <c r="M81" s="31">
        <f t="shared" si="28"/>
        <v>150000</v>
      </c>
      <c r="N81" s="31">
        <f t="shared" si="28"/>
        <v>0</v>
      </c>
      <c r="O81" s="31">
        <f t="shared" si="28"/>
        <v>50000</v>
      </c>
      <c r="P81" s="31">
        <f t="shared" si="28"/>
        <v>0</v>
      </c>
      <c r="Q81" s="31">
        <f t="shared" si="28"/>
        <v>50000</v>
      </c>
      <c r="R81" s="31">
        <f t="shared" si="28"/>
        <v>0</v>
      </c>
    </row>
    <row r="82" spans="1:18" ht="56.25">
      <c r="A82" s="25"/>
      <c r="B82" s="28" t="s">
        <v>146</v>
      </c>
      <c r="C82" s="29">
        <v>604</v>
      </c>
      <c r="D82" s="30">
        <v>3</v>
      </c>
      <c r="E82" s="30">
        <v>9</v>
      </c>
      <c r="F82" s="19" t="s">
        <v>19</v>
      </c>
      <c r="G82" s="19" t="s">
        <v>56</v>
      </c>
      <c r="H82" s="19" t="s">
        <v>17</v>
      </c>
      <c r="I82" s="19" t="s">
        <v>50</v>
      </c>
      <c r="J82" s="19" t="s">
        <v>189</v>
      </c>
      <c r="K82" s="19" t="s">
        <v>14</v>
      </c>
      <c r="L82" s="19" t="s">
        <v>154</v>
      </c>
      <c r="M82" s="31">
        <f aca="true" t="shared" si="29" ref="M82:R82">M84</f>
        <v>150000</v>
      </c>
      <c r="N82" s="31">
        <f t="shared" si="29"/>
        <v>0</v>
      </c>
      <c r="O82" s="31">
        <f t="shared" si="29"/>
        <v>50000</v>
      </c>
      <c r="P82" s="31">
        <f t="shared" si="29"/>
        <v>0</v>
      </c>
      <c r="Q82" s="31">
        <f t="shared" si="29"/>
        <v>50000</v>
      </c>
      <c r="R82" s="31">
        <f t="shared" si="29"/>
        <v>0</v>
      </c>
    </row>
    <row r="83" spans="1:18" ht="37.5">
      <c r="A83" s="25"/>
      <c r="B83" s="28" t="s">
        <v>167</v>
      </c>
      <c r="C83" s="29">
        <v>604</v>
      </c>
      <c r="D83" s="30">
        <v>3</v>
      </c>
      <c r="E83" s="30">
        <v>9</v>
      </c>
      <c r="F83" s="19" t="s">
        <v>19</v>
      </c>
      <c r="G83" s="19" t="s">
        <v>56</v>
      </c>
      <c r="H83" s="19" t="s">
        <v>17</v>
      </c>
      <c r="I83" s="19" t="s">
        <v>50</v>
      </c>
      <c r="J83" s="19" t="s">
        <v>189</v>
      </c>
      <c r="K83" s="19" t="s">
        <v>14</v>
      </c>
      <c r="L83" s="19" t="s">
        <v>162</v>
      </c>
      <c r="M83" s="31">
        <f aca="true" t="shared" si="30" ref="M83:R83">M84</f>
        <v>150000</v>
      </c>
      <c r="N83" s="31">
        <f t="shared" si="30"/>
        <v>0</v>
      </c>
      <c r="O83" s="31">
        <f t="shared" si="30"/>
        <v>50000</v>
      </c>
      <c r="P83" s="31">
        <f t="shared" si="30"/>
        <v>0</v>
      </c>
      <c r="Q83" s="31">
        <f t="shared" si="30"/>
        <v>50000</v>
      </c>
      <c r="R83" s="31">
        <f t="shared" si="30"/>
        <v>0</v>
      </c>
    </row>
    <row r="84" spans="1:18" ht="56.25">
      <c r="A84" s="25"/>
      <c r="B84" s="28" t="s">
        <v>52</v>
      </c>
      <c r="C84" s="29">
        <v>604</v>
      </c>
      <c r="D84" s="30">
        <v>3</v>
      </c>
      <c r="E84" s="30">
        <v>9</v>
      </c>
      <c r="F84" s="19" t="s">
        <v>19</v>
      </c>
      <c r="G84" s="19" t="s">
        <v>56</v>
      </c>
      <c r="H84" s="19" t="s">
        <v>17</v>
      </c>
      <c r="I84" s="19" t="s">
        <v>50</v>
      </c>
      <c r="J84" s="19" t="s">
        <v>189</v>
      </c>
      <c r="K84" s="19" t="s">
        <v>14</v>
      </c>
      <c r="L84" s="19" t="s">
        <v>118</v>
      </c>
      <c r="M84" s="31">
        <f>100000+250000-200000</f>
        <v>150000</v>
      </c>
      <c r="N84" s="31">
        <v>0</v>
      </c>
      <c r="O84" s="31">
        <v>50000</v>
      </c>
      <c r="P84" s="31">
        <v>0</v>
      </c>
      <c r="Q84" s="31">
        <v>50000</v>
      </c>
      <c r="R84" s="31">
        <v>0</v>
      </c>
    </row>
    <row r="85" spans="1:18" s="49" customFormat="1" ht="31.5" customHeight="1">
      <c r="A85" s="47"/>
      <c r="B85" s="43" t="s">
        <v>34</v>
      </c>
      <c r="C85" s="34">
        <v>604</v>
      </c>
      <c r="D85" s="45">
        <v>4</v>
      </c>
      <c r="E85" s="45">
        <v>0</v>
      </c>
      <c r="F85" s="46" t="s">
        <v>15</v>
      </c>
      <c r="G85" s="46" t="s">
        <v>14</v>
      </c>
      <c r="H85" s="46" t="s">
        <v>15</v>
      </c>
      <c r="I85" s="46" t="s">
        <v>14</v>
      </c>
      <c r="J85" s="46" t="s">
        <v>154</v>
      </c>
      <c r="K85" s="46" t="s">
        <v>14</v>
      </c>
      <c r="L85" s="46" t="s">
        <v>154</v>
      </c>
      <c r="M85" s="48">
        <f aca="true" t="shared" si="31" ref="M85:R85">M86+M115</f>
        <v>11302866.42</v>
      </c>
      <c r="N85" s="48">
        <f t="shared" si="31"/>
        <v>0</v>
      </c>
      <c r="O85" s="48">
        <f t="shared" si="31"/>
        <v>2855000</v>
      </c>
      <c r="P85" s="48">
        <f t="shared" si="31"/>
        <v>0</v>
      </c>
      <c r="Q85" s="48">
        <f t="shared" si="31"/>
        <v>2855000</v>
      </c>
      <c r="R85" s="48">
        <f t="shared" si="31"/>
        <v>0</v>
      </c>
    </row>
    <row r="86" spans="1:18" s="14" customFormat="1" ht="26.25" customHeight="1">
      <c r="A86" s="36"/>
      <c r="B86" s="33" t="s">
        <v>35</v>
      </c>
      <c r="C86" s="29">
        <v>604</v>
      </c>
      <c r="D86" s="35">
        <v>4</v>
      </c>
      <c r="E86" s="35">
        <v>9</v>
      </c>
      <c r="F86" s="42" t="s">
        <v>15</v>
      </c>
      <c r="G86" s="42" t="s">
        <v>14</v>
      </c>
      <c r="H86" s="42" t="s">
        <v>15</v>
      </c>
      <c r="I86" s="42" t="s">
        <v>14</v>
      </c>
      <c r="J86" s="42" t="s">
        <v>154</v>
      </c>
      <c r="K86" s="42" t="s">
        <v>14</v>
      </c>
      <c r="L86" s="42" t="s">
        <v>154</v>
      </c>
      <c r="M86" s="37">
        <f aca="true" t="shared" si="32" ref="M86:R87">M87</f>
        <v>11107866.42</v>
      </c>
      <c r="N86" s="37">
        <f t="shared" si="32"/>
        <v>0</v>
      </c>
      <c r="O86" s="37">
        <f t="shared" si="32"/>
        <v>2800000</v>
      </c>
      <c r="P86" s="37">
        <f t="shared" si="32"/>
        <v>0</v>
      </c>
      <c r="Q86" s="37">
        <f t="shared" si="32"/>
        <v>2800000</v>
      </c>
      <c r="R86" s="37">
        <f t="shared" si="32"/>
        <v>0</v>
      </c>
    </row>
    <row r="87" spans="1:18" ht="121.5" customHeight="1">
      <c r="A87" s="25"/>
      <c r="B87" s="28" t="s">
        <v>227</v>
      </c>
      <c r="C87" s="29">
        <v>604</v>
      </c>
      <c r="D87" s="30">
        <v>4</v>
      </c>
      <c r="E87" s="30">
        <v>9</v>
      </c>
      <c r="F87" s="19" t="s">
        <v>19</v>
      </c>
      <c r="G87" s="19" t="s">
        <v>14</v>
      </c>
      <c r="H87" s="19" t="s">
        <v>15</v>
      </c>
      <c r="I87" s="19" t="s">
        <v>14</v>
      </c>
      <c r="J87" s="19" t="s">
        <v>154</v>
      </c>
      <c r="K87" s="19" t="s">
        <v>14</v>
      </c>
      <c r="L87" s="19" t="s">
        <v>154</v>
      </c>
      <c r="M87" s="31">
        <f>M88+M100</f>
        <v>11107866.42</v>
      </c>
      <c r="N87" s="31">
        <f t="shared" si="32"/>
        <v>0</v>
      </c>
      <c r="O87" s="31">
        <f t="shared" si="32"/>
        <v>2800000</v>
      </c>
      <c r="P87" s="31">
        <f t="shared" si="32"/>
        <v>0</v>
      </c>
      <c r="Q87" s="31">
        <f t="shared" si="32"/>
        <v>2800000</v>
      </c>
      <c r="R87" s="31">
        <f t="shared" si="32"/>
        <v>0</v>
      </c>
    </row>
    <row r="88" spans="1:18" ht="83.25" customHeight="1">
      <c r="A88" s="25"/>
      <c r="B88" s="28" t="s">
        <v>224</v>
      </c>
      <c r="C88" s="29">
        <v>604</v>
      </c>
      <c r="D88" s="30">
        <v>4</v>
      </c>
      <c r="E88" s="30">
        <v>9</v>
      </c>
      <c r="F88" s="19" t="s">
        <v>19</v>
      </c>
      <c r="G88" s="19" t="s">
        <v>67</v>
      </c>
      <c r="H88" s="19" t="s">
        <v>15</v>
      </c>
      <c r="I88" s="19" t="s">
        <v>14</v>
      </c>
      <c r="J88" s="19" t="s">
        <v>154</v>
      </c>
      <c r="K88" s="19" t="s">
        <v>14</v>
      </c>
      <c r="L88" s="19" t="s">
        <v>154</v>
      </c>
      <c r="M88" s="31">
        <f aca="true" t="shared" si="33" ref="M88:R88">M91+M94+M97</f>
        <v>3543504.65</v>
      </c>
      <c r="N88" s="31">
        <f t="shared" si="33"/>
        <v>0</v>
      </c>
      <c r="O88" s="31">
        <f t="shared" si="33"/>
        <v>2800000</v>
      </c>
      <c r="P88" s="31">
        <f t="shared" si="33"/>
        <v>0</v>
      </c>
      <c r="Q88" s="31">
        <f t="shared" si="33"/>
        <v>2800000</v>
      </c>
      <c r="R88" s="31">
        <f t="shared" si="33"/>
        <v>0</v>
      </c>
    </row>
    <row r="89" spans="1:18" ht="18.75" hidden="1">
      <c r="A89" s="25"/>
      <c r="B89" s="28" t="s">
        <v>136</v>
      </c>
      <c r="C89" s="29">
        <v>604</v>
      </c>
      <c r="D89" s="30">
        <v>4</v>
      </c>
      <c r="E89" s="30">
        <v>9</v>
      </c>
      <c r="F89" s="19" t="s">
        <v>19</v>
      </c>
      <c r="G89" s="19" t="s">
        <v>67</v>
      </c>
      <c r="H89" s="19"/>
      <c r="I89" s="19"/>
      <c r="J89" s="19"/>
      <c r="K89" s="19" t="s">
        <v>62</v>
      </c>
      <c r="L89" s="19" t="s">
        <v>154</v>
      </c>
      <c r="M89" s="31">
        <f aca="true" t="shared" si="34" ref="M89:R89">M90</f>
        <v>0</v>
      </c>
      <c r="N89" s="31">
        <f t="shared" si="34"/>
        <v>0</v>
      </c>
      <c r="O89" s="31">
        <f t="shared" si="34"/>
        <v>0</v>
      </c>
      <c r="P89" s="31">
        <f t="shared" si="34"/>
        <v>0</v>
      </c>
      <c r="Q89" s="31">
        <f t="shared" si="34"/>
        <v>0</v>
      </c>
      <c r="R89" s="31">
        <f t="shared" si="34"/>
        <v>0</v>
      </c>
    </row>
    <row r="90" spans="1:18" ht="56.25" customHeight="1" hidden="1">
      <c r="A90" s="25"/>
      <c r="B90" s="28" t="s">
        <v>52</v>
      </c>
      <c r="C90" s="29">
        <v>604</v>
      </c>
      <c r="D90" s="30">
        <v>4</v>
      </c>
      <c r="E90" s="30">
        <v>9</v>
      </c>
      <c r="F90" s="19" t="s">
        <v>19</v>
      </c>
      <c r="G90" s="19" t="s">
        <v>67</v>
      </c>
      <c r="H90" s="19"/>
      <c r="I90" s="19"/>
      <c r="J90" s="19"/>
      <c r="K90" s="19" t="s">
        <v>62</v>
      </c>
      <c r="L90" s="19">
        <v>240</v>
      </c>
      <c r="M90" s="31">
        <v>0</v>
      </c>
      <c r="N90" s="32">
        <v>0</v>
      </c>
      <c r="O90" s="31">
        <v>0</v>
      </c>
      <c r="P90" s="32">
        <v>0</v>
      </c>
      <c r="Q90" s="31">
        <v>0</v>
      </c>
      <c r="R90" s="32">
        <v>0</v>
      </c>
    </row>
    <row r="91" spans="1:18" ht="48" customHeight="1">
      <c r="A91" s="25"/>
      <c r="B91" s="28" t="s">
        <v>231</v>
      </c>
      <c r="C91" s="29">
        <v>604</v>
      </c>
      <c r="D91" s="30">
        <v>4</v>
      </c>
      <c r="E91" s="30">
        <v>9</v>
      </c>
      <c r="F91" s="19" t="s">
        <v>19</v>
      </c>
      <c r="G91" s="19" t="s">
        <v>67</v>
      </c>
      <c r="H91" s="19" t="s">
        <v>17</v>
      </c>
      <c r="I91" s="19" t="s">
        <v>50</v>
      </c>
      <c r="J91" s="19" t="s">
        <v>189</v>
      </c>
      <c r="K91" s="19" t="s">
        <v>14</v>
      </c>
      <c r="L91" s="19" t="s">
        <v>154</v>
      </c>
      <c r="M91" s="31">
        <f aca="true" t="shared" si="35" ref="M91:R91">M93</f>
        <v>550000</v>
      </c>
      <c r="N91" s="31">
        <f t="shared" si="35"/>
        <v>0</v>
      </c>
      <c r="O91" s="31">
        <f t="shared" si="35"/>
        <v>550000</v>
      </c>
      <c r="P91" s="31">
        <f t="shared" si="35"/>
        <v>0</v>
      </c>
      <c r="Q91" s="31">
        <f t="shared" si="35"/>
        <v>550000</v>
      </c>
      <c r="R91" s="31">
        <f t="shared" si="35"/>
        <v>0</v>
      </c>
    </row>
    <row r="92" spans="1:18" ht="48" customHeight="1">
      <c r="A92" s="25"/>
      <c r="B92" s="28" t="s">
        <v>167</v>
      </c>
      <c r="C92" s="29">
        <v>604</v>
      </c>
      <c r="D92" s="30">
        <v>4</v>
      </c>
      <c r="E92" s="30">
        <v>9</v>
      </c>
      <c r="F92" s="19" t="s">
        <v>19</v>
      </c>
      <c r="G92" s="19" t="s">
        <v>67</v>
      </c>
      <c r="H92" s="19" t="s">
        <v>17</v>
      </c>
      <c r="I92" s="19" t="s">
        <v>50</v>
      </c>
      <c r="J92" s="19" t="s">
        <v>189</v>
      </c>
      <c r="K92" s="19" t="s">
        <v>14</v>
      </c>
      <c r="L92" s="19" t="s">
        <v>162</v>
      </c>
      <c r="M92" s="31">
        <f aca="true" t="shared" si="36" ref="M92:R92">M93</f>
        <v>550000</v>
      </c>
      <c r="N92" s="31">
        <f t="shared" si="36"/>
        <v>0</v>
      </c>
      <c r="O92" s="31">
        <f t="shared" si="36"/>
        <v>550000</v>
      </c>
      <c r="P92" s="31">
        <f t="shared" si="36"/>
        <v>0</v>
      </c>
      <c r="Q92" s="31">
        <f t="shared" si="36"/>
        <v>550000</v>
      </c>
      <c r="R92" s="31">
        <f t="shared" si="36"/>
        <v>0</v>
      </c>
    </row>
    <row r="93" spans="1:18" ht="56.25" customHeight="1">
      <c r="A93" s="25"/>
      <c r="B93" s="28" t="s">
        <v>52</v>
      </c>
      <c r="C93" s="29">
        <v>604</v>
      </c>
      <c r="D93" s="30">
        <v>4</v>
      </c>
      <c r="E93" s="30">
        <v>9</v>
      </c>
      <c r="F93" s="19" t="s">
        <v>19</v>
      </c>
      <c r="G93" s="19" t="s">
        <v>67</v>
      </c>
      <c r="H93" s="19" t="s">
        <v>17</v>
      </c>
      <c r="I93" s="19" t="s">
        <v>50</v>
      </c>
      <c r="J93" s="19" t="s">
        <v>189</v>
      </c>
      <c r="K93" s="19" t="s">
        <v>14</v>
      </c>
      <c r="L93" s="19">
        <v>240</v>
      </c>
      <c r="M93" s="31">
        <f>550000</f>
        <v>550000</v>
      </c>
      <c r="N93" s="31">
        <v>0</v>
      </c>
      <c r="O93" s="31">
        <v>550000</v>
      </c>
      <c r="P93" s="31">
        <v>0</v>
      </c>
      <c r="Q93" s="31">
        <v>550000</v>
      </c>
      <c r="R93" s="31">
        <v>0</v>
      </c>
    </row>
    <row r="94" spans="1:18" ht="48" customHeight="1">
      <c r="A94" s="25"/>
      <c r="B94" s="28" t="s">
        <v>232</v>
      </c>
      <c r="C94" s="29">
        <v>604</v>
      </c>
      <c r="D94" s="30">
        <v>4</v>
      </c>
      <c r="E94" s="30">
        <v>9</v>
      </c>
      <c r="F94" s="19" t="s">
        <v>19</v>
      </c>
      <c r="G94" s="19" t="s">
        <v>67</v>
      </c>
      <c r="H94" s="19" t="s">
        <v>17</v>
      </c>
      <c r="I94" s="19" t="s">
        <v>50</v>
      </c>
      <c r="J94" s="19" t="s">
        <v>191</v>
      </c>
      <c r="K94" s="19" t="s">
        <v>14</v>
      </c>
      <c r="L94" s="19" t="s">
        <v>154</v>
      </c>
      <c r="M94" s="31">
        <f aca="true" t="shared" si="37" ref="M94:R94">M96</f>
        <v>846079.13</v>
      </c>
      <c r="N94" s="31">
        <f t="shared" si="37"/>
        <v>0</v>
      </c>
      <c r="O94" s="31">
        <f t="shared" si="37"/>
        <v>0</v>
      </c>
      <c r="P94" s="31">
        <f t="shared" si="37"/>
        <v>0</v>
      </c>
      <c r="Q94" s="31">
        <f t="shared" si="37"/>
        <v>0</v>
      </c>
      <c r="R94" s="31">
        <f t="shared" si="37"/>
        <v>0</v>
      </c>
    </row>
    <row r="95" spans="1:18" ht="48" customHeight="1">
      <c r="A95" s="25"/>
      <c r="B95" s="28" t="s">
        <v>167</v>
      </c>
      <c r="C95" s="29">
        <v>604</v>
      </c>
      <c r="D95" s="30">
        <v>4</v>
      </c>
      <c r="E95" s="30">
        <v>9</v>
      </c>
      <c r="F95" s="19" t="s">
        <v>19</v>
      </c>
      <c r="G95" s="19" t="s">
        <v>67</v>
      </c>
      <c r="H95" s="19" t="s">
        <v>17</v>
      </c>
      <c r="I95" s="19" t="s">
        <v>50</v>
      </c>
      <c r="J95" s="19" t="s">
        <v>191</v>
      </c>
      <c r="K95" s="19" t="s">
        <v>14</v>
      </c>
      <c r="L95" s="19" t="s">
        <v>162</v>
      </c>
      <c r="M95" s="31">
        <f aca="true" t="shared" si="38" ref="M95:R95">M96</f>
        <v>846079.13</v>
      </c>
      <c r="N95" s="31">
        <f t="shared" si="38"/>
        <v>0</v>
      </c>
      <c r="O95" s="31">
        <f t="shared" si="38"/>
        <v>0</v>
      </c>
      <c r="P95" s="31">
        <f t="shared" si="38"/>
        <v>0</v>
      </c>
      <c r="Q95" s="31">
        <f t="shared" si="38"/>
        <v>0</v>
      </c>
      <c r="R95" s="31">
        <f t="shared" si="38"/>
        <v>0</v>
      </c>
    </row>
    <row r="96" spans="1:18" ht="56.25" customHeight="1">
      <c r="A96" s="25"/>
      <c r="B96" s="28" t="s">
        <v>52</v>
      </c>
      <c r="C96" s="29">
        <v>604</v>
      </c>
      <c r="D96" s="30">
        <v>4</v>
      </c>
      <c r="E96" s="30">
        <v>9</v>
      </c>
      <c r="F96" s="19" t="s">
        <v>19</v>
      </c>
      <c r="G96" s="19" t="s">
        <v>67</v>
      </c>
      <c r="H96" s="19" t="s">
        <v>17</v>
      </c>
      <c r="I96" s="19" t="s">
        <v>50</v>
      </c>
      <c r="J96" s="19" t="s">
        <v>191</v>
      </c>
      <c r="K96" s="19" t="s">
        <v>14</v>
      </c>
      <c r="L96" s="19">
        <v>240</v>
      </c>
      <c r="M96" s="31">
        <v>846079.13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</row>
    <row r="97" spans="1:18" ht="48" customHeight="1">
      <c r="A97" s="25"/>
      <c r="B97" s="28" t="s">
        <v>233</v>
      </c>
      <c r="C97" s="29">
        <v>604</v>
      </c>
      <c r="D97" s="30">
        <v>4</v>
      </c>
      <c r="E97" s="30">
        <v>9</v>
      </c>
      <c r="F97" s="19" t="s">
        <v>19</v>
      </c>
      <c r="G97" s="19" t="s">
        <v>67</v>
      </c>
      <c r="H97" s="19" t="s">
        <v>17</v>
      </c>
      <c r="I97" s="19" t="s">
        <v>50</v>
      </c>
      <c r="J97" s="19" t="s">
        <v>219</v>
      </c>
      <c r="K97" s="19" t="s">
        <v>14</v>
      </c>
      <c r="L97" s="19" t="s">
        <v>154</v>
      </c>
      <c r="M97" s="31">
        <f aca="true" t="shared" si="39" ref="M97:R97">M99</f>
        <v>2147425.52</v>
      </c>
      <c r="N97" s="31">
        <f t="shared" si="39"/>
        <v>0</v>
      </c>
      <c r="O97" s="31">
        <f t="shared" si="39"/>
        <v>2250000</v>
      </c>
      <c r="P97" s="31">
        <f t="shared" si="39"/>
        <v>0</v>
      </c>
      <c r="Q97" s="31">
        <f t="shared" si="39"/>
        <v>2250000</v>
      </c>
      <c r="R97" s="31">
        <f t="shared" si="39"/>
        <v>0</v>
      </c>
    </row>
    <row r="98" spans="1:18" ht="48" customHeight="1">
      <c r="A98" s="25"/>
      <c r="B98" s="28" t="s">
        <v>167</v>
      </c>
      <c r="C98" s="29">
        <v>604</v>
      </c>
      <c r="D98" s="30">
        <v>4</v>
      </c>
      <c r="E98" s="30">
        <v>9</v>
      </c>
      <c r="F98" s="19" t="s">
        <v>19</v>
      </c>
      <c r="G98" s="19" t="s">
        <v>67</v>
      </c>
      <c r="H98" s="19" t="s">
        <v>17</v>
      </c>
      <c r="I98" s="19" t="s">
        <v>50</v>
      </c>
      <c r="J98" s="19" t="s">
        <v>219</v>
      </c>
      <c r="K98" s="19" t="s">
        <v>14</v>
      </c>
      <c r="L98" s="19" t="s">
        <v>162</v>
      </c>
      <c r="M98" s="31">
        <f aca="true" t="shared" si="40" ref="M98:R98">M99</f>
        <v>2147425.52</v>
      </c>
      <c r="N98" s="31">
        <f t="shared" si="40"/>
        <v>0</v>
      </c>
      <c r="O98" s="31">
        <f t="shared" si="40"/>
        <v>2250000</v>
      </c>
      <c r="P98" s="31">
        <f t="shared" si="40"/>
        <v>0</v>
      </c>
      <c r="Q98" s="31">
        <f t="shared" si="40"/>
        <v>2250000</v>
      </c>
      <c r="R98" s="31">
        <f t="shared" si="40"/>
        <v>0</v>
      </c>
    </row>
    <row r="99" spans="1:18" ht="56.25" customHeight="1">
      <c r="A99" s="25"/>
      <c r="B99" s="28" t="s">
        <v>52</v>
      </c>
      <c r="C99" s="29">
        <v>604</v>
      </c>
      <c r="D99" s="30">
        <v>4</v>
      </c>
      <c r="E99" s="30">
        <v>9</v>
      </c>
      <c r="F99" s="19" t="s">
        <v>19</v>
      </c>
      <c r="G99" s="19" t="s">
        <v>67</v>
      </c>
      <c r="H99" s="19" t="s">
        <v>17</v>
      </c>
      <c r="I99" s="19" t="s">
        <v>50</v>
      </c>
      <c r="J99" s="19" t="s">
        <v>219</v>
      </c>
      <c r="K99" s="19" t="s">
        <v>14</v>
      </c>
      <c r="L99" s="19">
        <v>240</v>
      </c>
      <c r="M99" s="31">
        <f>2450000-201609.26-100965.22</f>
        <v>2147425.52</v>
      </c>
      <c r="N99" s="31">
        <v>0</v>
      </c>
      <c r="O99" s="31">
        <v>2250000</v>
      </c>
      <c r="P99" s="31">
        <v>0</v>
      </c>
      <c r="Q99" s="31">
        <v>2250000</v>
      </c>
      <c r="R99" s="31">
        <v>0</v>
      </c>
    </row>
    <row r="100" spans="1:18" ht="56.25">
      <c r="A100" s="25"/>
      <c r="B100" s="28" t="s">
        <v>247</v>
      </c>
      <c r="C100" s="29">
        <v>604</v>
      </c>
      <c r="D100" s="30">
        <v>4</v>
      </c>
      <c r="E100" s="30">
        <v>9</v>
      </c>
      <c r="F100" s="19" t="s">
        <v>19</v>
      </c>
      <c r="G100" s="19" t="s">
        <v>64</v>
      </c>
      <c r="H100" s="19" t="s">
        <v>15</v>
      </c>
      <c r="I100" s="19" t="s">
        <v>14</v>
      </c>
      <c r="J100" s="19" t="s">
        <v>154</v>
      </c>
      <c r="K100" s="19" t="s">
        <v>14</v>
      </c>
      <c r="L100" s="19" t="s">
        <v>154</v>
      </c>
      <c r="M100" s="31">
        <f>M101+M108</f>
        <v>7564361.7700000005</v>
      </c>
      <c r="N100" s="31">
        <f>N115+N118+N121+N123</f>
        <v>0</v>
      </c>
      <c r="O100" s="31">
        <f>-O105</f>
        <v>0</v>
      </c>
      <c r="P100" s="31">
        <f>P115+P118+P121+P123</f>
        <v>0</v>
      </c>
      <c r="Q100" s="31">
        <f>Q105</f>
        <v>0</v>
      </c>
      <c r="R100" s="31">
        <f>R115+R118+R121+R123</f>
        <v>0</v>
      </c>
    </row>
    <row r="101" spans="1:18" ht="60" customHeight="1">
      <c r="A101" s="25"/>
      <c r="B101" s="28" t="s">
        <v>260</v>
      </c>
      <c r="C101" s="29">
        <v>604</v>
      </c>
      <c r="D101" s="30">
        <v>4</v>
      </c>
      <c r="E101" s="30">
        <v>9</v>
      </c>
      <c r="F101" s="19" t="s">
        <v>19</v>
      </c>
      <c r="G101" s="19" t="s">
        <v>64</v>
      </c>
      <c r="H101" s="19" t="s">
        <v>17</v>
      </c>
      <c r="I101" s="19" t="s">
        <v>14</v>
      </c>
      <c r="J101" s="19" t="s">
        <v>154</v>
      </c>
      <c r="K101" s="19" t="s">
        <v>14</v>
      </c>
      <c r="L101" s="19" t="s">
        <v>154</v>
      </c>
      <c r="M101" s="31">
        <f>M106+M102</f>
        <v>5040231.37</v>
      </c>
      <c r="N101" s="31">
        <f>N106</f>
        <v>0</v>
      </c>
      <c r="O101" s="31">
        <f>O106</f>
        <v>0</v>
      </c>
      <c r="P101" s="31">
        <f>P106</f>
        <v>0</v>
      </c>
      <c r="Q101" s="31">
        <f>Q106</f>
        <v>0</v>
      </c>
      <c r="R101" s="31">
        <f>R106</f>
        <v>0</v>
      </c>
    </row>
    <row r="102" spans="1:18" ht="138.75" customHeight="1">
      <c r="A102" s="25"/>
      <c r="B102" s="28" t="s">
        <v>261</v>
      </c>
      <c r="C102" s="29">
        <v>604</v>
      </c>
      <c r="D102" s="30">
        <v>4</v>
      </c>
      <c r="E102" s="30">
        <v>9</v>
      </c>
      <c r="F102" s="19" t="s">
        <v>19</v>
      </c>
      <c r="G102" s="19" t="s">
        <v>64</v>
      </c>
      <c r="H102" s="19" t="s">
        <v>17</v>
      </c>
      <c r="I102" s="19" t="s">
        <v>267</v>
      </c>
      <c r="J102" s="19" t="s">
        <v>263</v>
      </c>
      <c r="K102" s="19" t="s">
        <v>14</v>
      </c>
      <c r="L102" s="19" t="s">
        <v>154</v>
      </c>
      <c r="M102" s="31">
        <f aca="true" t="shared" si="41" ref="M102:R102">M104</f>
        <v>201609.26</v>
      </c>
      <c r="N102" s="31">
        <f t="shared" si="41"/>
        <v>0</v>
      </c>
      <c r="O102" s="31">
        <f t="shared" si="41"/>
        <v>0</v>
      </c>
      <c r="P102" s="31">
        <f t="shared" si="41"/>
        <v>0</v>
      </c>
      <c r="Q102" s="31">
        <f t="shared" si="41"/>
        <v>0</v>
      </c>
      <c r="R102" s="31">
        <f t="shared" si="41"/>
        <v>0</v>
      </c>
    </row>
    <row r="103" spans="1:18" ht="41.25" customHeight="1">
      <c r="A103" s="25"/>
      <c r="B103" s="28" t="s">
        <v>167</v>
      </c>
      <c r="C103" s="29">
        <v>604</v>
      </c>
      <c r="D103" s="30">
        <v>4</v>
      </c>
      <c r="E103" s="30">
        <v>9</v>
      </c>
      <c r="F103" s="19" t="s">
        <v>19</v>
      </c>
      <c r="G103" s="19" t="s">
        <v>64</v>
      </c>
      <c r="H103" s="19" t="s">
        <v>17</v>
      </c>
      <c r="I103" s="19" t="s">
        <v>267</v>
      </c>
      <c r="J103" s="19" t="s">
        <v>263</v>
      </c>
      <c r="K103" s="19" t="s">
        <v>14</v>
      </c>
      <c r="L103" s="19" t="s">
        <v>162</v>
      </c>
      <c r="M103" s="31">
        <f aca="true" t="shared" si="42" ref="M103:R103">M104</f>
        <v>201609.26</v>
      </c>
      <c r="N103" s="31">
        <f t="shared" si="42"/>
        <v>0</v>
      </c>
      <c r="O103" s="31">
        <f t="shared" si="42"/>
        <v>0</v>
      </c>
      <c r="P103" s="31">
        <f t="shared" si="42"/>
        <v>0</v>
      </c>
      <c r="Q103" s="31">
        <f t="shared" si="42"/>
        <v>0</v>
      </c>
      <c r="R103" s="31">
        <f t="shared" si="42"/>
        <v>0</v>
      </c>
    </row>
    <row r="104" spans="1:18" ht="41.25" customHeight="1">
      <c r="A104" s="25"/>
      <c r="B104" s="28" t="s">
        <v>52</v>
      </c>
      <c r="C104" s="29">
        <v>604</v>
      </c>
      <c r="D104" s="30">
        <v>4</v>
      </c>
      <c r="E104" s="30">
        <v>9</v>
      </c>
      <c r="F104" s="19" t="s">
        <v>19</v>
      </c>
      <c r="G104" s="19" t="s">
        <v>64</v>
      </c>
      <c r="H104" s="19" t="s">
        <v>17</v>
      </c>
      <c r="I104" s="19" t="s">
        <v>267</v>
      </c>
      <c r="J104" s="19" t="s">
        <v>263</v>
      </c>
      <c r="K104" s="19" t="s">
        <v>14</v>
      </c>
      <c r="L104" s="19" t="s">
        <v>118</v>
      </c>
      <c r="M104" s="31">
        <v>201609.26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</row>
    <row r="105" spans="1:18" ht="138.75" customHeight="1">
      <c r="A105" s="25"/>
      <c r="B105" s="28" t="s">
        <v>261</v>
      </c>
      <c r="C105" s="29">
        <v>604</v>
      </c>
      <c r="D105" s="30">
        <v>4</v>
      </c>
      <c r="E105" s="30">
        <v>9</v>
      </c>
      <c r="F105" s="19" t="s">
        <v>19</v>
      </c>
      <c r="G105" s="19" t="s">
        <v>64</v>
      </c>
      <c r="H105" s="19" t="s">
        <v>17</v>
      </c>
      <c r="I105" s="19" t="s">
        <v>262</v>
      </c>
      <c r="J105" s="19" t="s">
        <v>263</v>
      </c>
      <c r="K105" s="19" t="s">
        <v>14</v>
      </c>
      <c r="L105" s="19" t="s">
        <v>154</v>
      </c>
      <c r="M105" s="31">
        <f aca="true" t="shared" si="43" ref="M105:R105">M107</f>
        <v>4838622.11</v>
      </c>
      <c r="N105" s="31">
        <f t="shared" si="43"/>
        <v>0</v>
      </c>
      <c r="O105" s="31">
        <f t="shared" si="43"/>
        <v>0</v>
      </c>
      <c r="P105" s="31">
        <f t="shared" si="43"/>
        <v>0</v>
      </c>
      <c r="Q105" s="31">
        <f t="shared" si="43"/>
        <v>0</v>
      </c>
      <c r="R105" s="31">
        <f t="shared" si="43"/>
        <v>0</v>
      </c>
    </row>
    <row r="106" spans="1:18" ht="41.25" customHeight="1">
      <c r="A106" s="25"/>
      <c r="B106" s="28" t="s">
        <v>167</v>
      </c>
      <c r="C106" s="29">
        <v>604</v>
      </c>
      <c r="D106" s="30">
        <v>4</v>
      </c>
      <c r="E106" s="30">
        <v>9</v>
      </c>
      <c r="F106" s="19" t="s">
        <v>19</v>
      </c>
      <c r="G106" s="19" t="s">
        <v>64</v>
      </c>
      <c r="H106" s="19" t="s">
        <v>17</v>
      </c>
      <c r="I106" s="19" t="s">
        <v>262</v>
      </c>
      <c r="J106" s="19" t="s">
        <v>263</v>
      </c>
      <c r="K106" s="19" t="s">
        <v>14</v>
      </c>
      <c r="L106" s="19" t="s">
        <v>162</v>
      </c>
      <c r="M106" s="31">
        <f aca="true" t="shared" si="44" ref="M106:R106">M107</f>
        <v>4838622.11</v>
      </c>
      <c r="N106" s="31">
        <f t="shared" si="44"/>
        <v>0</v>
      </c>
      <c r="O106" s="31">
        <f t="shared" si="44"/>
        <v>0</v>
      </c>
      <c r="P106" s="31">
        <f t="shared" si="44"/>
        <v>0</v>
      </c>
      <c r="Q106" s="31">
        <f t="shared" si="44"/>
        <v>0</v>
      </c>
      <c r="R106" s="31">
        <f t="shared" si="44"/>
        <v>0</v>
      </c>
    </row>
    <row r="107" spans="1:18" ht="41.25" customHeight="1">
      <c r="A107" s="25"/>
      <c r="B107" s="28" t="s">
        <v>52</v>
      </c>
      <c r="C107" s="29">
        <v>604</v>
      </c>
      <c r="D107" s="30">
        <v>4</v>
      </c>
      <c r="E107" s="30">
        <v>9</v>
      </c>
      <c r="F107" s="19" t="s">
        <v>19</v>
      </c>
      <c r="G107" s="19" t="s">
        <v>64</v>
      </c>
      <c r="H107" s="19" t="s">
        <v>17</v>
      </c>
      <c r="I107" s="19" t="s">
        <v>262</v>
      </c>
      <c r="J107" s="19" t="s">
        <v>263</v>
      </c>
      <c r="K107" s="19" t="s">
        <v>14</v>
      </c>
      <c r="L107" s="19" t="s">
        <v>118</v>
      </c>
      <c r="M107" s="31">
        <v>4838622.11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</row>
    <row r="108" spans="1:18" ht="76.5" customHeight="1">
      <c r="A108" s="25"/>
      <c r="B108" s="28" t="s">
        <v>264</v>
      </c>
      <c r="C108" s="29">
        <v>604</v>
      </c>
      <c r="D108" s="30">
        <v>4</v>
      </c>
      <c r="E108" s="30">
        <v>9</v>
      </c>
      <c r="F108" s="19" t="s">
        <v>19</v>
      </c>
      <c r="G108" s="19" t="s">
        <v>64</v>
      </c>
      <c r="H108" s="19" t="s">
        <v>20</v>
      </c>
      <c r="I108" s="19" t="s">
        <v>14</v>
      </c>
      <c r="J108" s="19" t="s">
        <v>154</v>
      </c>
      <c r="K108" s="19" t="s">
        <v>14</v>
      </c>
      <c r="L108" s="19" t="s">
        <v>154</v>
      </c>
      <c r="M108" s="31">
        <f>M113+M109</f>
        <v>2524130.4000000004</v>
      </c>
      <c r="N108" s="31">
        <f>N113</f>
        <v>0</v>
      </c>
      <c r="O108" s="31">
        <f>O113</f>
        <v>0</v>
      </c>
      <c r="P108" s="31">
        <f>P113</f>
        <v>0</v>
      </c>
      <c r="Q108" s="31">
        <f>Q113</f>
        <v>0</v>
      </c>
      <c r="R108" s="31">
        <f>R113</f>
        <v>0</v>
      </c>
    </row>
    <row r="109" spans="1:18" ht="144" customHeight="1">
      <c r="A109" s="25"/>
      <c r="B109" s="28" t="s">
        <v>265</v>
      </c>
      <c r="C109" s="29">
        <v>604</v>
      </c>
      <c r="D109" s="30">
        <v>4</v>
      </c>
      <c r="E109" s="30">
        <v>9</v>
      </c>
      <c r="F109" s="19" t="s">
        <v>19</v>
      </c>
      <c r="G109" s="19" t="s">
        <v>64</v>
      </c>
      <c r="H109" s="19" t="s">
        <v>20</v>
      </c>
      <c r="I109" s="19" t="s">
        <v>267</v>
      </c>
      <c r="J109" s="19" t="s">
        <v>266</v>
      </c>
      <c r="K109" s="19" t="s">
        <v>14</v>
      </c>
      <c r="L109" s="19" t="s">
        <v>154</v>
      </c>
      <c r="M109" s="31">
        <f aca="true" t="shared" si="45" ref="M109:R109">M111</f>
        <v>100965.22</v>
      </c>
      <c r="N109" s="31">
        <f t="shared" si="45"/>
        <v>0</v>
      </c>
      <c r="O109" s="31">
        <f t="shared" si="45"/>
        <v>0</v>
      </c>
      <c r="P109" s="31">
        <f t="shared" si="45"/>
        <v>0</v>
      </c>
      <c r="Q109" s="31">
        <f t="shared" si="45"/>
        <v>0</v>
      </c>
      <c r="R109" s="31">
        <f t="shared" si="45"/>
        <v>0</v>
      </c>
    </row>
    <row r="110" spans="1:18" ht="41.25" customHeight="1">
      <c r="A110" s="25"/>
      <c r="B110" s="28" t="s">
        <v>167</v>
      </c>
      <c r="C110" s="29">
        <v>604</v>
      </c>
      <c r="D110" s="30">
        <v>4</v>
      </c>
      <c r="E110" s="30">
        <v>9</v>
      </c>
      <c r="F110" s="19" t="s">
        <v>19</v>
      </c>
      <c r="G110" s="19" t="s">
        <v>64</v>
      </c>
      <c r="H110" s="19" t="s">
        <v>20</v>
      </c>
      <c r="I110" s="19" t="s">
        <v>267</v>
      </c>
      <c r="J110" s="19" t="s">
        <v>266</v>
      </c>
      <c r="K110" s="19" t="s">
        <v>14</v>
      </c>
      <c r="L110" s="19" t="s">
        <v>162</v>
      </c>
      <c r="M110" s="31">
        <f aca="true" t="shared" si="46" ref="M110:R110">M111</f>
        <v>100965.22</v>
      </c>
      <c r="N110" s="31">
        <f t="shared" si="46"/>
        <v>0</v>
      </c>
      <c r="O110" s="31">
        <f t="shared" si="46"/>
        <v>0</v>
      </c>
      <c r="P110" s="31">
        <f t="shared" si="46"/>
        <v>0</v>
      </c>
      <c r="Q110" s="31">
        <f t="shared" si="46"/>
        <v>0</v>
      </c>
      <c r="R110" s="31">
        <f t="shared" si="46"/>
        <v>0</v>
      </c>
    </row>
    <row r="111" spans="1:18" ht="41.25" customHeight="1">
      <c r="A111" s="25"/>
      <c r="B111" s="28" t="s">
        <v>52</v>
      </c>
      <c r="C111" s="29">
        <v>604</v>
      </c>
      <c r="D111" s="30">
        <v>4</v>
      </c>
      <c r="E111" s="30">
        <v>9</v>
      </c>
      <c r="F111" s="19" t="s">
        <v>19</v>
      </c>
      <c r="G111" s="19" t="s">
        <v>64</v>
      </c>
      <c r="H111" s="19" t="s">
        <v>20</v>
      </c>
      <c r="I111" s="19" t="s">
        <v>267</v>
      </c>
      <c r="J111" s="19" t="s">
        <v>266</v>
      </c>
      <c r="K111" s="19" t="s">
        <v>14</v>
      </c>
      <c r="L111" s="19" t="s">
        <v>118</v>
      </c>
      <c r="M111" s="31">
        <v>100965.22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</row>
    <row r="112" spans="1:18" ht="144" customHeight="1">
      <c r="A112" s="25"/>
      <c r="B112" s="28" t="s">
        <v>265</v>
      </c>
      <c r="C112" s="29">
        <v>604</v>
      </c>
      <c r="D112" s="30">
        <v>4</v>
      </c>
      <c r="E112" s="30">
        <v>9</v>
      </c>
      <c r="F112" s="19" t="s">
        <v>19</v>
      </c>
      <c r="G112" s="19" t="s">
        <v>64</v>
      </c>
      <c r="H112" s="19" t="s">
        <v>20</v>
      </c>
      <c r="I112" s="19" t="s">
        <v>262</v>
      </c>
      <c r="J112" s="19" t="s">
        <v>266</v>
      </c>
      <c r="K112" s="19" t="s">
        <v>14</v>
      </c>
      <c r="L112" s="19" t="s">
        <v>154</v>
      </c>
      <c r="M112" s="31">
        <f aca="true" t="shared" si="47" ref="M112:R112">M114</f>
        <v>2423165.18</v>
      </c>
      <c r="N112" s="31">
        <f t="shared" si="47"/>
        <v>0</v>
      </c>
      <c r="O112" s="31">
        <f t="shared" si="47"/>
        <v>0</v>
      </c>
      <c r="P112" s="31">
        <f t="shared" si="47"/>
        <v>0</v>
      </c>
      <c r="Q112" s="31">
        <f t="shared" si="47"/>
        <v>0</v>
      </c>
      <c r="R112" s="31">
        <f t="shared" si="47"/>
        <v>0</v>
      </c>
    </row>
    <row r="113" spans="1:18" ht="41.25" customHeight="1">
      <c r="A113" s="25"/>
      <c r="B113" s="28" t="s">
        <v>167</v>
      </c>
      <c r="C113" s="29">
        <v>604</v>
      </c>
      <c r="D113" s="30">
        <v>4</v>
      </c>
      <c r="E113" s="30">
        <v>9</v>
      </c>
      <c r="F113" s="19" t="s">
        <v>19</v>
      </c>
      <c r="G113" s="19" t="s">
        <v>64</v>
      </c>
      <c r="H113" s="19" t="s">
        <v>20</v>
      </c>
      <c r="I113" s="19" t="s">
        <v>262</v>
      </c>
      <c r="J113" s="19" t="s">
        <v>266</v>
      </c>
      <c r="K113" s="19" t="s">
        <v>14</v>
      </c>
      <c r="L113" s="19" t="s">
        <v>162</v>
      </c>
      <c r="M113" s="31">
        <f aca="true" t="shared" si="48" ref="M113:R113">M114</f>
        <v>2423165.18</v>
      </c>
      <c r="N113" s="31">
        <f t="shared" si="48"/>
        <v>0</v>
      </c>
      <c r="O113" s="31">
        <f t="shared" si="48"/>
        <v>0</v>
      </c>
      <c r="P113" s="31">
        <f t="shared" si="48"/>
        <v>0</v>
      </c>
      <c r="Q113" s="31">
        <f t="shared" si="48"/>
        <v>0</v>
      </c>
      <c r="R113" s="31">
        <f t="shared" si="48"/>
        <v>0</v>
      </c>
    </row>
    <row r="114" spans="1:18" ht="41.25" customHeight="1">
      <c r="A114" s="25"/>
      <c r="B114" s="28" t="s">
        <v>52</v>
      </c>
      <c r="C114" s="29">
        <v>604</v>
      </c>
      <c r="D114" s="30">
        <v>4</v>
      </c>
      <c r="E114" s="30">
        <v>9</v>
      </c>
      <c r="F114" s="19" t="s">
        <v>19</v>
      </c>
      <c r="G114" s="19" t="s">
        <v>64</v>
      </c>
      <c r="H114" s="19" t="s">
        <v>20</v>
      </c>
      <c r="I114" s="19" t="s">
        <v>262</v>
      </c>
      <c r="J114" s="19" t="s">
        <v>266</v>
      </c>
      <c r="K114" s="19" t="s">
        <v>14</v>
      </c>
      <c r="L114" s="19" t="s">
        <v>118</v>
      </c>
      <c r="M114" s="31">
        <v>2423165.18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</row>
    <row r="115" spans="1:18" s="14" customFormat="1" ht="37.5" customHeight="1">
      <c r="A115" s="36"/>
      <c r="B115" s="33" t="s">
        <v>36</v>
      </c>
      <c r="C115" s="34">
        <v>604</v>
      </c>
      <c r="D115" s="35">
        <v>4</v>
      </c>
      <c r="E115" s="35">
        <v>12</v>
      </c>
      <c r="F115" s="42" t="s">
        <v>15</v>
      </c>
      <c r="G115" s="42" t="s">
        <v>14</v>
      </c>
      <c r="H115" s="42" t="s">
        <v>15</v>
      </c>
      <c r="I115" s="42" t="s">
        <v>14</v>
      </c>
      <c r="J115" s="42" t="s">
        <v>154</v>
      </c>
      <c r="K115" s="42" t="s">
        <v>14</v>
      </c>
      <c r="L115" s="42" t="s">
        <v>154</v>
      </c>
      <c r="M115" s="37">
        <f aca="true" t="shared" si="49" ref="M115:R117">M116</f>
        <v>195000</v>
      </c>
      <c r="N115" s="37">
        <f t="shared" si="49"/>
        <v>0</v>
      </c>
      <c r="O115" s="37">
        <f t="shared" si="49"/>
        <v>55000</v>
      </c>
      <c r="P115" s="37">
        <f t="shared" si="49"/>
        <v>0</v>
      </c>
      <c r="Q115" s="37">
        <f t="shared" si="49"/>
        <v>55000</v>
      </c>
      <c r="R115" s="37">
        <f t="shared" si="49"/>
        <v>0</v>
      </c>
    </row>
    <row r="116" spans="1:18" ht="120" customHeight="1">
      <c r="A116" s="25"/>
      <c r="B116" s="28" t="s">
        <v>227</v>
      </c>
      <c r="C116" s="29">
        <v>604</v>
      </c>
      <c r="D116" s="30">
        <v>4</v>
      </c>
      <c r="E116" s="30">
        <v>12</v>
      </c>
      <c r="F116" s="19" t="s">
        <v>19</v>
      </c>
      <c r="G116" s="19" t="s">
        <v>14</v>
      </c>
      <c r="H116" s="19" t="s">
        <v>15</v>
      </c>
      <c r="I116" s="19" t="s">
        <v>14</v>
      </c>
      <c r="J116" s="19" t="s">
        <v>154</v>
      </c>
      <c r="K116" s="19" t="s">
        <v>14</v>
      </c>
      <c r="L116" s="19" t="s">
        <v>154</v>
      </c>
      <c r="M116" s="31">
        <f t="shared" si="49"/>
        <v>195000</v>
      </c>
      <c r="N116" s="31">
        <f t="shared" si="49"/>
        <v>0</v>
      </c>
      <c r="O116" s="31">
        <f t="shared" si="49"/>
        <v>55000</v>
      </c>
      <c r="P116" s="31">
        <f t="shared" si="49"/>
        <v>0</v>
      </c>
      <c r="Q116" s="31">
        <f t="shared" si="49"/>
        <v>55000</v>
      </c>
      <c r="R116" s="31">
        <f t="shared" si="49"/>
        <v>0</v>
      </c>
    </row>
    <row r="117" spans="1:18" ht="58.5" customHeight="1">
      <c r="A117" s="25"/>
      <c r="B117" s="28" t="s">
        <v>222</v>
      </c>
      <c r="C117" s="29">
        <v>604</v>
      </c>
      <c r="D117" s="30">
        <v>4</v>
      </c>
      <c r="E117" s="30">
        <v>12</v>
      </c>
      <c r="F117" s="19" t="s">
        <v>19</v>
      </c>
      <c r="G117" s="19" t="s">
        <v>50</v>
      </c>
      <c r="H117" s="19" t="s">
        <v>15</v>
      </c>
      <c r="I117" s="19" t="s">
        <v>14</v>
      </c>
      <c r="J117" s="19" t="s">
        <v>154</v>
      </c>
      <c r="K117" s="19" t="s">
        <v>14</v>
      </c>
      <c r="L117" s="19" t="s">
        <v>154</v>
      </c>
      <c r="M117" s="31">
        <f t="shared" si="49"/>
        <v>195000</v>
      </c>
      <c r="N117" s="31">
        <f t="shared" si="49"/>
        <v>0</v>
      </c>
      <c r="O117" s="31">
        <f t="shared" si="49"/>
        <v>55000</v>
      </c>
      <c r="P117" s="31">
        <f t="shared" si="49"/>
        <v>0</v>
      </c>
      <c r="Q117" s="31">
        <f t="shared" si="49"/>
        <v>55000</v>
      </c>
      <c r="R117" s="31">
        <f t="shared" si="49"/>
        <v>0</v>
      </c>
    </row>
    <row r="118" spans="1:18" ht="44.25" customHeight="1">
      <c r="A118" s="25"/>
      <c r="B118" s="28" t="s">
        <v>104</v>
      </c>
      <c r="C118" s="29">
        <v>604</v>
      </c>
      <c r="D118" s="30">
        <v>4</v>
      </c>
      <c r="E118" s="30">
        <v>12</v>
      </c>
      <c r="F118" s="19" t="s">
        <v>19</v>
      </c>
      <c r="G118" s="19" t="s">
        <v>50</v>
      </c>
      <c r="H118" s="19" t="s">
        <v>17</v>
      </c>
      <c r="I118" s="19" t="s">
        <v>50</v>
      </c>
      <c r="J118" s="19" t="s">
        <v>188</v>
      </c>
      <c r="K118" s="19" t="s">
        <v>14</v>
      </c>
      <c r="L118" s="19" t="s">
        <v>154</v>
      </c>
      <c r="M118" s="31">
        <f aca="true" t="shared" si="50" ref="M118:R118">M120</f>
        <v>195000</v>
      </c>
      <c r="N118" s="31">
        <f t="shared" si="50"/>
        <v>0</v>
      </c>
      <c r="O118" s="31">
        <f t="shared" si="50"/>
        <v>55000</v>
      </c>
      <c r="P118" s="31">
        <f t="shared" si="50"/>
        <v>0</v>
      </c>
      <c r="Q118" s="31">
        <f t="shared" si="50"/>
        <v>55000</v>
      </c>
      <c r="R118" s="31">
        <f t="shared" si="50"/>
        <v>0</v>
      </c>
    </row>
    <row r="119" spans="1:18" ht="44.25" customHeight="1">
      <c r="A119" s="25"/>
      <c r="B119" s="28" t="s">
        <v>167</v>
      </c>
      <c r="C119" s="29">
        <v>604</v>
      </c>
      <c r="D119" s="30">
        <v>4</v>
      </c>
      <c r="E119" s="30">
        <v>12</v>
      </c>
      <c r="F119" s="19" t="s">
        <v>19</v>
      </c>
      <c r="G119" s="19" t="s">
        <v>50</v>
      </c>
      <c r="H119" s="19" t="s">
        <v>17</v>
      </c>
      <c r="I119" s="19" t="s">
        <v>50</v>
      </c>
      <c r="J119" s="19" t="s">
        <v>188</v>
      </c>
      <c r="K119" s="19" t="s">
        <v>14</v>
      </c>
      <c r="L119" s="19" t="s">
        <v>162</v>
      </c>
      <c r="M119" s="31">
        <f aca="true" t="shared" si="51" ref="M119:R119">M120</f>
        <v>195000</v>
      </c>
      <c r="N119" s="31">
        <f t="shared" si="51"/>
        <v>0</v>
      </c>
      <c r="O119" s="31">
        <f t="shared" si="51"/>
        <v>55000</v>
      </c>
      <c r="P119" s="31">
        <f t="shared" si="51"/>
        <v>0</v>
      </c>
      <c r="Q119" s="31">
        <f t="shared" si="51"/>
        <v>55000</v>
      </c>
      <c r="R119" s="31">
        <f t="shared" si="51"/>
        <v>0</v>
      </c>
    </row>
    <row r="120" spans="1:18" ht="62.25" customHeight="1">
      <c r="A120" s="25"/>
      <c r="B120" s="28" t="s">
        <v>52</v>
      </c>
      <c r="C120" s="29">
        <v>604</v>
      </c>
      <c r="D120" s="30">
        <v>4</v>
      </c>
      <c r="E120" s="30">
        <v>12</v>
      </c>
      <c r="F120" s="19" t="s">
        <v>19</v>
      </c>
      <c r="G120" s="19" t="s">
        <v>50</v>
      </c>
      <c r="H120" s="19" t="s">
        <v>17</v>
      </c>
      <c r="I120" s="19" t="s">
        <v>50</v>
      </c>
      <c r="J120" s="19" t="s">
        <v>188</v>
      </c>
      <c r="K120" s="19" t="s">
        <v>14</v>
      </c>
      <c r="L120" s="19" t="s">
        <v>118</v>
      </c>
      <c r="M120" s="31">
        <f>85000+60000+50000</f>
        <v>195000</v>
      </c>
      <c r="N120" s="31">
        <v>0</v>
      </c>
      <c r="O120" s="31">
        <v>55000</v>
      </c>
      <c r="P120" s="31">
        <v>0</v>
      </c>
      <c r="Q120" s="31">
        <v>55000</v>
      </c>
      <c r="R120" s="31">
        <v>0</v>
      </c>
    </row>
    <row r="121" spans="1:18" s="49" customFormat="1" ht="27.75" customHeight="1">
      <c r="A121" s="47"/>
      <c r="B121" s="33" t="s">
        <v>37</v>
      </c>
      <c r="C121" s="34">
        <v>604</v>
      </c>
      <c r="D121" s="35">
        <v>5</v>
      </c>
      <c r="E121" s="35">
        <v>0</v>
      </c>
      <c r="F121" s="42" t="s">
        <v>15</v>
      </c>
      <c r="G121" s="42" t="s">
        <v>14</v>
      </c>
      <c r="H121" s="42" t="s">
        <v>15</v>
      </c>
      <c r="I121" s="42" t="s">
        <v>14</v>
      </c>
      <c r="J121" s="42" t="s">
        <v>154</v>
      </c>
      <c r="K121" s="42" t="s">
        <v>14</v>
      </c>
      <c r="L121" s="42" t="s">
        <v>154</v>
      </c>
      <c r="M121" s="37">
        <f>M127+M140+M122+M134</f>
        <v>3054899.89</v>
      </c>
      <c r="N121" s="37">
        <f>N127+N140+N122</f>
        <v>0</v>
      </c>
      <c r="O121" s="37">
        <f>O127+O140+O122+O134</f>
        <v>2561443.42</v>
      </c>
      <c r="P121" s="37">
        <f>P127+P140+P122</f>
        <v>0</v>
      </c>
      <c r="Q121" s="37">
        <f>Q127+Q140+Q122+Q134</f>
        <v>2619068.7199999997</v>
      </c>
      <c r="R121" s="37">
        <f>R127+R140+R122</f>
        <v>0</v>
      </c>
    </row>
    <row r="122" spans="1:18" s="49" customFormat="1" ht="18.75" hidden="1">
      <c r="A122" s="47"/>
      <c r="B122" s="33" t="s">
        <v>126</v>
      </c>
      <c r="C122" s="34">
        <v>604</v>
      </c>
      <c r="D122" s="35">
        <v>5</v>
      </c>
      <c r="E122" s="35">
        <v>1</v>
      </c>
      <c r="F122" s="42" t="s">
        <v>15</v>
      </c>
      <c r="G122" s="42" t="s">
        <v>14</v>
      </c>
      <c r="H122" s="42"/>
      <c r="I122" s="42"/>
      <c r="J122" s="42"/>
      <c r="K122" s="42" t="s">
        <v>155</v>
      </c>
      <c r="L122" s="42" t="s">
        <v>154</v>
      </c>
      <c r="M122" s="37">
        <f aca="true" t="shared" si="52" ref="M122:R125">M123</f>
        <v>0</v>
      </c>
      <c r="N122" s="37">
        <f t="shared" si="52"/>
        <v>0</v>
      </c>
      <c r="O122" s="37">
        <f t="shared" si="52"/>
        <v>0</v>
      </c>
      <c r="P122" s="37">
        <f t="shared" si="52"/>
        <v>0</v>
      </c>
      <c r="Q122" s="37">
        <f t="shared" si="52"/>
        <v>0</v>
      </c>
      <c r="R122" s="37">
        <f t="shared" si="52"/>
        <v>0</v>
      </c>
    </row>
    <row r="123" spans="1:18" s="49" customFormat="1" ht="129" customHeight="1" hidden="1">
      <c r="A123" s="47"/>
      <c r="B123" s="28" t="s">
        <v>135</v>
      </c>
      <c r="C123" s="29">
        <v>604</v>
      </c>
      <c r="D123" s="30">
        <v>5</v>
      </c>
      <c r="E123" s="30">
        <v>1</v>
      </c>
      <c r="F123" s="19" t="s">
        <v>19</v>
      </c>
      <c r="G123" s="19" t="s">
        <v>14</v>
      </c>
      <c r="H123" s="19"/>
      <c r="I123" s="19"/>
      <c r="J123" s="19"/>
      <c r="K123" s="19" t="s">
        <v>155</v>
      </c>
      <c r="L123" s="19" t="s">
        <v>154</v>
      </c>
      <c r="M123" s="31">
        <f t="shared" si="52"/>
        <v>0</v>
      </c>
      <c r="N123" s="31">
        <f t="shared" si="52"/>
        <v>0</v>
      </c>
      <c r="O123" s="31">
        <f t="shared" si="52"/>
        <v>0</v>
      </c>
      <c r="P123" s="31">
        <f t="shared" si="52"/>
        <v>0</v>
      </c>
      <c r="Q123" s="31">
        <f t="shared" si="52"/>
        <v>0</v>
      </c>
      <c r="R123" s="31">
        <f t="shared" si="52"/>
        <v>0</v>
      </c>
    </row>
    <row r="124" spans="1:18" s="49" customFormat="1" ht="27.75" customHeight="1" hidden="1">
      <c r="A124" s="47"/>
      <c r="B124" s="23" t="s">
        <v>157</v>
      </c>
      <c r="C124" s="29">
        <v>604</v>
      </c>
      <c r="D124" s="30">
        <v>5</v>
      </c>
      <c r="E124" s="30">
        <v>1</v>
      </c>
      <c r="F124" s="19" t="s">
        <v>19</v>
      </c>
      <c r="G124" s="19" t="s">
        <v>73</v>
      </c>
      <c r="H124" s="19"/>
      <c r="I124" s="19"/>
      <c r="J124" s="19"/>
      <c r="K124" s="19" t="s">
        <v>155</v>
      </c>
      <c r="L124" s="19" t="s">
        <v>154</v>
      </c>
      <c r="M124" s="31">
        <f t="shared" si="52"/>
        <v>0</v>
      </c>
      <c r="N124" s="31">
        <f t="shared" si="52"/>
        <v>0</v>
      </c>
      <c r="O124" s="31">
        <f t="shared" si="52"/>
        <v>0</v>
      </c>
      <c r="P124" s="31">
        <f t="shared" si="52"/>
        <v>0</v>
      </c>
      <c r="Q124" s="31">
        <f t="shared" si="52"/>
        <v>0</v>
      </c>
      <c r="R124" s="31">
        <f t="shared" si="52"/>
        <v>0</v>
      </c>
    </row>
    <row r="125" spans="1:18" s="49" customFormat="1" ht="27.75" customHeight="1" hidden="1">
      <c r="A125" s="47"/>
      <c r="B125" s="23" t="s">
        <v>158</v>
      </c>
      <c r="C125" s="29">
        <v>604</v>
      </c>
      <c r="D125" s="30">
        <v>5</v>
      </c>
      <c r="E125" s="30">
        <v>1</v>
      </c>
      <c r="F125" s="19" t="s">
        <v>19</v>
      </c>
      <c r="G125" s="19" t="s">
        <v>73</v>
      </c>
      <c r="H125" s="19"/>
      <c r="I125" s="19"/>
      <c r="J125" s="19"/>
      <c r="K125" s="19" t="s">
        <v>61</v>
      </c>
      <c r="L125" s="19" t="s">
        <v>154</v>
      </c>
      <c r="M125" s="31">
        <f t="shared" si="52"/>
        <v>0</v>
      </c>
      <c r="N125" s="31">
        <f t="shared" si="52"/>
        <v>0</v>
      </c>
      <c r="O125" s="31">
        <f t="shared" si="52"/>
        <v>0</v>
      </c>
      <c r="P125" s="31">
        <f t="shared" si="52"/>
        <v>0</v>
      </c>
      <c r="Q125" s="31">
        <f t="shared" si="52"/>
        <v>0</v>
      </c>
      <c r="R125" s="31">
        <f t="shared" si="52"/>
        <v>0</v>
      </c>
    </row>
    <row r="126" spans="1:18" s="49" customFormat="1" ht="42.75" customHeight="1" hidden="1">
      <c r="A126" s="47"/>
      <c r="B126" s="23" t="s">
        <v>52</v>
      </c>
      <c r="C126" s="29">
        <v>604</v>
      </c>
      <c r="D126" s="30">
        <v>5</v>
      </c>
      <c r="E126" s="30">
        <v>1</v>
      </c>
      <c r="F126" s="19" t="s">
        <v>19</v>
      </c>
      <c r="G126" s="19" t="s">
        <v>73</v>
      </c>
      <c r="H126" s="19"/>
      <c r="I126" s="19"/>
      <c r="J126" s="19"/>
      <c r="K126" s="19" t="s">
        <v>61</v>
      </c>
      <c r="L126" s="19" t="s">
        <v>118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</row>
    <row r="127" spans="1:18" s="14" customFormat="1" ht="29.25" customHeight="1" hidden="1">
      <c r="A127" s="36"/>
      <c r="B127" s="33" t="s">
        <v>38</v>
      </c>
      <c r="C127" s="34">
        <v>604</v>
      </c>
      <c r="D127" s="35">
        <v>5</v>
      </c>
      <c r="E127" s="35">
        <v>2</v>
      </c>
      <c r="F127" s="42" t="s">
        <v>15</v>
      </c>
      <c r="G127" s="42" t="s">
        <v>14</v>
      </c>
      <c r="H127" s="42"/>
      <c r="I127" s="42"/>
      <c r="J127" s="42"/>
      <c r="K127" s="42" t="s">
        <v>155</v>
      </c>
      <c r="L127" s="42" t="s">
        <v>154</v>
      </c>
      <c r="M127" s="37">
        <f aca="true" t="shared" si="53" ref="M127:R128">M128</f>
        <v>0</v>
      </c>
      <c r="N127" s="37">
        <f t="shared" si="53"/>
        <v>0</v>
      </c>
      <c r="O127" s="37">
        <f t="shared" si="53"/>
        <v>0</v>
      </c>
      <c r="P127" s="37">
        <f t="shared" si="53"/>
        <v>0</v>
      </c>
      <c r="Q127" s="37">
        <f t="shared" si="53"/>
        <v>0</v>
      </c>
      <c r="R127" s="37">
        <f t="shared" si="53"/>
        <v>0</v>
      </c>
    </row>
    <row r="128" spans="1:18" ht="115.5" customHeight="1" hidden="1">
      <c r="A128" s="25"/>
      <c r="B128" s="28" t="s">
        <v>135</v>
      </c>
      <c r="C128" s="29">
        <v>604</v>
      </c>
      <c r="D128" s="30">
        <v>5</v>
      </c>
      <c r="E128" s="30">
        <v>2</v>
      </c>
      <c r="F128" s="19" t="s">
        <v>19</v>
      </c>
      <c r="G128" s="19" t="s">
        <v>14</v>
      </c>
      <c r="H128" s="19"/>
      <c r="I128" s="19"/>
      <c r="J128" s="19"/>
      <c r="K128" s="19" t="s">
        <v>155</v>
      </c>
      <c r="L128" s="19" t="s">
        <v>154</v>
      </c>
      <c r="M128" s="31">
        <f t="shared" si="53"/>
        <v>0</v>
      </c>
      <c r="N128" s="31">
        <f t="shared" si="53"/>
        <v>0</v>
      </c>
      <c r="O128" s="31">
        <f t="shared" si="53"/>
        <v>0</v>
      </c>
      <c r="P128" s="31">
        <f t="shared" si="53"/>
        <v>0</v>
      </c>
      <c r="Q128" s="31">
        <f t="shared" si="53"/>
        <v>0</v>
      </c>
      <c r="R128" s="31">
        <f t="shared" si="53"/>
        <v>0</v>
      </c>
    </row>
    <row r="129" spans="1:18" ht="56.25" hidden="1">
      <c r="A129" s="25"/>
      <c r="B129" s="28" t="s">
        <v>137</v>
      </c>
      <c r="C129" s="29">
        <v>604</v>
      </c>
      <c r="D129" s="30">
        <v>5</v>
      </c>
      <c r="E129" s="30">
        <v>2</v>
      </c>
      <c r="F129" s="19" t="s">
        <v>19</v>
      </c>
      <c r="G129" s="19" t="s">
        <v>73</v>
      </c>
      <c r="H129" s="19"/>
      <c r="I129" s="19"/>
      <c r="J129" s="19"/>
      <c r="K129" s="19" t="s">
        <v>155</v>
      </c>
      <c r="L129" s="19" t="s">
        <v>154</v>
      </c>
      <c r="M129" s="31">
        <f aca="true" t="shared" si="54" ref="M129:R129">M130+M132</f>
        <v>0</v>
      </c>
      <c r="N129" s="31">
        <f t="shared" si="54"/>
        <v>0</v>
      </c>
      <c r="O129" s="31">
        <f t="shared" si="54"/>
        <v>0</v>
      </c>
      <c r="P129" s="31">
        <f t="shared" si="54"/>
        <v>0</v>
      </c>
      <c r="Q129" s="31">
        <f t="shared" si="54"/>
        <v>0</v>
      </c>
      <c r="R129" s="31">
        <f t="shared" si="54"/>
        <v>0</v>
      </c>
    </row>
    <row r="130" spans="1:18" ht="37.5" hidden="1">
      <c r="A130" s="25"/>
      <c r="B130" s="28" t="s">
        <v>138</v>
      </c>
      <c r="C130" s="29">
        <v>620</v>
      </c>
      <c r="D130" s="30">
        <v>5</v>
      </c>
      <c r="E130" s="30">
        <v>2</v>
      </c>
      <c r="F130" s="19" t="s">
        <v>19</v>
      </c>
      <c r="G130" s="19" t="s">
        <v>73</v>
      </c>
      <c r="H130" s="19"/>
      <c r="I130" s="19"/>
      <c r="J130" s="19"/>
      <c r="K130" s="19" t="s">
        <v>63</v>
      </c>
      <c r="L130" s="19"/>
      <c r="M130" s="31">
        <f aca="true" t="shared" si="55" ref="M130:R130">M131</f>
        <v>0</v>
      </c>
      <c r="N130" s="31">
        <f t="shared" si="55"/>
        <v>0</v>
      </c>
      <c r="O130" s="31">
        <f t="shared" si="55"/>
        <v>0</v>
      </c>
      <c r="P130" s="31">
        <f t="shared" si="55"/>
        <v>0</v>
      </c>
      <c r="Q130" s="31">
        <f t="shared" si="55"/>
        <v>0</v>
      </c>
      <c r="R130" s="31">
        <f t="shared" si="55"/>
        <v>0</v>
      </c>
    </row>
    <row r="131" spans="1:18" ht="18.75" hidden="1">
      <c r="A131" s="25"/>
      <c r="B131" s="28" t="s">
        <v>127</v>
      </c>
      <c r="C131" s="29">
        <v>620</v>
      </c>
      <c r="D131" s="30">
        <v>5</v>
      </c>
      <c r="E131" s="30">
        <v>2</v>
      </c>
      <c r="F131" s="19" t="s">
        <v>19</v>
      </c>
      <c r="G131" s="19" t="s">
        <v>73</v>
      </c>
      <c r="H131" s="19"/>
      <c r="I131" s="19"/>
      <c r="J131" s="19"/>
      <c r="K131" s="19" t="s">
        <v>63</v>
      </c>
      <c r="L131" s="19" t="s">
        <v>94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</row>
    <row r="132" spans="1:18" ht="49.5" customHeight="1" hidden="1">
      <c r="A132" s="25"/>
      <c r="B132" s="28" t="s">
        <v>139</v>
      </c>
      <c r="C132" s="29">
        <v>604</v>
      </c>
      <c r="D132" s="30">
        <v>5</v>
      </c>
      <c r="E132" s="30">
        <v>2</v>
      </c>
      <c r="F132" s="19" t="s">
        <v>19</v>
      </c>
      <c r="G132" s="19" t="s">
        <v>73</v>
      </c>
      <c r="H132" s="19"/>
      <c r="I132" s="19"/>
      <c r="J132" s="19"/>
      <c r="K132" s="19" t="s">
        <v>59</v>
      </c>
      <c r="L132" s="19" t="s">
        <v>154</v>
      </c>
      <c r="M132" s="31">
        <f aca="true" t="shared" si="56" ref="M132:R132">M133</f>
        <v>0</v>
      </c>
      <c r="N132" s="31">
        <f t="shared" si="56"/>
        <v>0</v>
      </c>
      <c r="O132" s="31">
        <f t="shared" si="56"/>
        <v>0</v>
      </c>
      <c r="P132" s="31">
        <f t="shared" si="56"/>
        <v>0</v>
      </c>
      <c r="Q132" s="31">
        <f t="shared" si="56"/>
        <v>0</v>
      </c>
      <c r="R132" s="31">
        <f t="shared" si="56"/>
        <v>0</v>
      </c>
    </row>
    <row r="133" spans="1:18" ht="56.25" customHeight="1" hidden="1">
      <c r="A133" s="25"/>
      <c r="B133" s="28" t="s">
        <v>52</v>
      </c>
      <c r="C133" s="29">
        <v>604</v>
      </c>
      <c r="D133" s="30">
        <v>5</v>
      </c>
      <c r="E133" s="30">
        <v>2</v>
      </c>
      <c r="F133" s="19" t="s">
        <v>19</v>
      </c>
      <c r="G133" s="19" t="s">
        <v>73</v>
      </c>
      <c r="H133" s="19"/>
      <c r="I133" s="19"/>
      <c r="J133" s="19"/>
      <c r="K133" s="19" t="s">
        <v>59</v>
      </c>
      <c r="L133" s="19" t="s">
        <v>118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</row>
    <row r="134" spans="1:18" s="14" customFormat="1" ht="37.5">
      <c r="A134" s="36"/>
      <c r="B134" s="33" t="s">
        <v>38</v>
      </c>
      <c r="C134" s="29">
        <v>604</v>
      </c>
      <c r="D134" s="35">
        <v>5</v>
      </c>
      <c r="E134" s="35">
        <v>2</v>
      </c>
      <c r="F134" s="42" t="s">
        <v>15</v>
      </c>
      <c r="G134" s="42" t="s">
        <v>14</v>
      </c>
      <c r="H134" s="42" t="s">
        <v>15</v>
      </c>
      <c r="I134" s="42" t="s">
        <v>14</v>
      </c>
      <c r="J134" s="42" t="s">
        <v>154</v>
      </c>
      <c r="K134" s="42" t="s">
        <v>14</v>
      </c>
      <c r="L134" s="42" t="s">
        <v>154</v>
      </c>
      <c r="M134" s="37">
        <f aca="true" t="shared" si="57" ref="M134:R135">M135</f>
        <v>39019.02</v>
      </c>
      <c r="N134" s="37">
        <f t="shared" si="57"/>
        <v>0</v>
      </c>
      <c r="O134" s="37">
        <f t="shared" si="57"/>
        <v>0</v>
      </c>
      <c r="P134" s="37">
        <f t="shared" si="57"/>
        <v>0</v>
      </c>
      <c r="Q134" s="37">
        <f t="shared" si="57"/>
        <v>0</v>
      </c>
      <c r="R134" s="37">
        <f t="shared" si="57"/>
        <v>0</v>
      </c>
    </row>
    <row r="135" spans="1:18" ht="114.75" customHeight="1">
      <c r="A135" s="25"/>
      <c r="B135" s="28" t="s">
        <v>227</v>
      </c>
      <c r="C135" s="29">
        <v>604</v>
      </c>
      <c r="D135" s="30">
        <v>5</v>
      </c>
      <c r="E135" s="30">
        <v>2</v>
      </c>
      <c r="F135" s="19" t="s">
        <v>237</v>
      </c>
      <c r="G135" s="19" t="s">
        <v>14</v>
      </c>
      <c r="H135" s="19" t="s">
        <v>15</v>
      </c>
      <c r="I135" s="19" t="s">
        <v>14</v>
      </c>
      <c r="J135" s="19" t="s">
        <v>154</v>
      </c>
      <c r="K135" s="19" t="s">
        <v>14</v>
      </c>
      <c r="L135" s="19" t="s">
        <v>154</v>
      </c>
      <c r="M135" s="31">
        <f t="shared" si="57"/>
        <v>39019.02</v>
      </c>
      <c r="N135" s="31">
        <f t="shared" si="57"/>
        <v>0</v>
      </c>
      <c r="O135" s="31">
        <f t="shared" si="57"/>
        <v>0</v>
      </c>
      <c r="P135" s="31">
        <f t="shared" si="57"/>
        <v>0</v>
      </c>
      <c r="Q135" s="31">
        <f t="shared" si="57"/>
        <v>0</v>
      </c>
      <c r="R135" s="31">
        <f t="shared" si="57"/>
        <v>0</v>
      </c>
    </row>
    <row r="136" spans="1:18" ht="37.5">
      <c r="A136" s="25"/>
      <c r="B136" s="28" t="s">
        <v>238</v>
      </c>
      <c r="C136" s="29">
        <v>604</v>
      </c>
      <c r="D136" s="30">
        <v>5</v>
      </c>
      <c r="E136" s="30">
        <v>2</v>
      </c>
      <c r="F136" s="19" t="s">
        <v>19</v>
      </c>
      <c r="G136" s="19" t="s">
        <v>200</v>
      </c>
      <c r="H136" s="19" t="s">
        <v>15</v>
      </c>
      <c r="I136" s="19" t="s">
        <v>14</v>
      </c>
      <c r="J136" s="19" t="s">
        <v>154</v>
      </c>
      <c r="K136" s="19" t="s">
        <v>14</v>
      </c>
      <c r="L136" s="19" t="s">
        <v>154</v>
      </c>
      <c r="M136" s="31">
        <f>M137</f>
        <v>39019.02</v>
      </c>
      <c r="N136" s="31">
        <f>N140+N143+N146+N148</f>
        <v>0</v>
      </c>
      <c r="O136" s="31">
        <f>O137</f>
        <v>0</v>
      </c>
      <c r="P136" s="31">
        <f>P140+P143+P146+P148</f>
        <v>0</v>
      </c>
      <c r="Q136" s="31">
        <f>Q137</f>
        <v>0</v>
      </c>
      <c r="R136" s="31">
        <f>R140+R143+R146+R148</f>
        <v>0</v>
      </c>
    </row>
    <row r="137" spans="1:18" ht="41.25" customHeight="1">
      <c r="A137" s="25"/>
      <c r="B137" s="28" t="s">
        <v>239</v>
      </c>
      <c r="C137" s="29">
        <v>604</v>
      </c>
      <c r="D137" s="30">
        <v>5</v>
      </c>
      <c r="E137" s="30">
        <v>2</v>
      </c>
      <c r="F137" s="19" t="s">
        <v>19</v>
      </c>
      <c r="G137" s="19" t="s">
        <v>200</v>
      </c>
      <c r="H137" s="19" t="s">
        <v>17</v>
      </c>
      <c r="I137" s="19" t="s">
        <v>58</v>
      </c>
      <c r="J137" s="19" t="s">
        <v>240</v>
      </c>
      <c r="K137" s="19" t="s">
        <v>14</v>
      </c>
      <c r="L137" s="19" t="s">
        <v>154</v>
      </c>
      <c r="M137" s="31">
        <f aca="true" t="shared" si="58" ref="M137:R137">M139</f>
        <v>39019.02</v>
      </c>
      <c r="N137" s="31">
        <f t="shared" si="58"/>
        <v>0</v>
      </c>
      <c r="O137" s="31">
        <f t="shared" si="58"/>
        <v>0</v>
      </c>
      <c r="P137" s="31">
        <f t="shared" si="58"/>
        <v>0</v>
      </c>
      <c r="Q137" s="31">
        <f t="shared" si="58"/>
        <v>0</v>
      </c>
      <c r="R137" s="31">
        <f t="shared" si="58"/>
        <v>0</v>
      </c>
    </row>
    <row r="138" spans="1:18" ht="41.25" customHeight="1">
      <c r="A138" s="25"/>
      <c r="B138" s="28" t="s">
        <v>243</v>
      </c>
      <c r="C138" s="29">
        <v>604</v>
      </c>
      <c r="D138" s="30">
        <v>5</v>
      </c>
      <c r="E138" s="30">
        <v>2</v>
      </c>
      <c r="F138" s="19" t="s">
        <v>19</v>
      </c>
      <c r="G138" s="19" t="s">
        <v>200</v>
      </c>
      <c r="H138" s="19" t="s">
        <v>17</v>
      </c>
      <c r="I138" s="19" t="s">
        <v>58</v>
      </c>
      <c r="J138" s="19" t="s">
        <v>240</v>
      </c>
      <c r="K138" s="19" t="s">
        <v>14</v>
      </c>
      <c r="L138" s="19" t="s">
        <v>242</v>
      </c>
      <c r="M138" s="31">
        <f aca="true" t="shared" si="59" ref="M138:R138">M139</f>
        <v>39019.02</v>
      </c>
      <c r="N138" s="31">
        <f t="shared" si="59"/>
        <v>0</v>
      </c>
      <c r="O138" s="31">
        <f t="shared" si="59"/>
        <v>0</v>
      </c>
      <c r="P138" s="31">
        <f t="shared" si="59"/>
        <v>0</v>
      </c>
      <c r="Q138" s="31">
        <f t="shared" si="59"/>
        <v>0</v>
      </c>
      <c r="R138" s="31">
        <f t="shared" si="59"/>
        <v>0</v>
      </c>
    </row>
    <row r="139" spans="1:18" ht="41.25" customHeight="1">
      <c r="A139" s="25"/>
      <c r="B139" s="28" t="s">
        <v>241</v>
      </c>
      <c r="C139" s="29">
        <v>604</v>
      </c>
      <c r="D139" s="30">
        <v>5</v>
      </c>
      <c r="E139" s="30">
        <v>2</v>
      </c>
      <c r="F139" s="19" t="s">
        <v>19</v>
      </c>
      <c r="G139" s="19" t="s">
        <v>200</v>
      </c>
      <c r="H139" s="19" t="s">
        <v>17</v>
      </c>
      <c r="I139" s="19" t="s">
        <v>58</v>
      </c>
      <c r="J139" s="19" t="s">
        <v>240</v>
      </c>
      <c r="K139" s="19" t="s">
        <v>14</v>
      </c>
      <c r="L139" s="19" t="s">
        <v>118</v>
      </c>
      <c r="M139" s="31">
        <v>39019.02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</row>
    <row r="140" spans="1:18" s="14" customFormat="1" ht="37.5">
      <c r="A140" s="36"/>
      <c r="B140" s="33" t="s">
        <v>122</v>
      </c>
      <c r="C140" s="29">
        <v>604</v>
      </c>
      <c r="D140" s="35">
        <v>5</v>
      </c>
      <c r="E140" s="35">
        <v>3</v>
      </c>
      <c r="F140" s="42" t="s">
        <v>15</v>
      </c>
      <c r="G140" s="42" t="s">
        <v>14</v>
      </c>
      <c r="H140" s="42" t="s">
        <v>15</v>
      </c>
      <c r="I140" s="42" t="s">
        <v>14</v>
      </c>
      <c r="J140" s="42" t="s">
        <v>154</v>
      </c>
      <c r="K140" s="42" t="s">
        <v>14</v>
      </c>
      <c r="L140" s="42" t="s">
        <v>154</v>
      </c>
      <c r="M140" s="37">
        <f aca="true" t="shared" si="60" ref="M140:R141">M141</f>
        <v>3015880.87</v>
      </c>
      <c r="N140" s="37">
        <f t="shared" si="60"/>
        <v>0</v>
      </c>
      <c r="O140" s="37">
        <f t="shared" si="60"/>
        <v>2561443.42</v>
      </c>
      <c r="P140" s="37">
        <f t="shared" si="60"/>
        <v>0</v>
      </c>
      <c r="Q140" s="37">
        <f t="shared" si="60"/>
        <v>2619068.7199999997</v>
      </c>
      <c r="R140" s="37">
        <f t="shared" si="60"/>
        <v>0</v>
      </c>
    </row>
    <row r="141" spans="1:18" ht="114.75" customHeight="1">
      <c r="A141" s="25"/>
      <c r="B141" s="28" t="s">
        <v>227</v>
      </c>
      <c r="C141" s="29">
        <v>604</v>
      </c>
      <c r="D141" s="30">
        <v>5</v>
      </c>
      <c r="E141" s="30">
        <v>3</v>
      </c>
      <c r="F141" s="19" t="s">
        <v>19</v>
      </c>
      <c r="G141" s="19" t="s">
        <v>14</v>
      </c>
      <c r="H141" s="19" t="s">
        <v>15</v>
      </c>
      <c r="I141" s="19" t="s">
        <v>14</v>
      </c>
      <c r="J141" s="19" t="s">
        <v>154</v>
      </c>
      <c r="K141" s="19" t="s">
        <v>14</v>
      </c>
      <c r="L141" s="19" t="s">
        <v>154</v>
      </c>
      <c r="M141" s="31">
        <f>M142+M157</f>
        <v>3015880.87</v>
      </c>
      <c r="N141" s="31">
        <f t="shared" si="60"/>
        <v>0</v>
      </c>
      <c r="O141" s="31">
        <f t="shared" si="60"/>
        <v>2561443.42</v>
      </c>
      <c r="P141" s="31">
        <f t="shared" si="60"/>
        <v>0</v>
      </c>
      <c r="Q141" s="31">
        <f t="shared" si="60"/>
        <v>2619068.7199999997</v>
      </c>
      <c r="R141" s="31">
        <f t="shared" si="60"/>
        <v>0</v>
      </c>
    </row>
    <row r="142" spans="1:18" ht="56.25">
      <c r="A142" s="25"/>
      <c r="B142" s="28" t="s">
        <v>230</v>
      </c>
      <c r="C142" s="29">
        <v>604</v>
      </c>
      <c r="D142" s="30">
        <v>5</v>
      </c>
      <c r="E142" s="30">
        <v>3</v>
      </c>
      <c r="F142" s="19" t="s">
        <v>19</v>
      </c>
      <c r="G142" s="19" t="s">
        <v>73</v>
      </c>
      <c r="H142" s="19" t="s">
        <v>15</v>
      </c>
      <c r="I142" s="19" t="s">
        <v>14</v>
      </c>
      <c r="J142" s="19" t="s">
        <v>154</v>
      </c>
      <c r="K142" s="19" t="s">
        <v>14</v>
      </c>
      <c r="L142" s="19" t="s">
        <v>154</v>
      </c>
      <c r="M142" s="31">
        <f>M146+M149+M152+M154+M143</f>
        <v>2998058.47</v>
      </c>
      <c r="N142" s="31">
        <f>N146+N149+N152+N154</f>
        <v>0</v>
      </c>
      <c r="O142" s="31">
        <f>O146+O149+O152+O154+O143</f>
        <v>2561443.42</v>
      </c>
      <c r="P142" s="31">
        <f>P146+P149+P152+P154</f>
        <v>0</v>
      </c>
      <c r="Q142" s="31">
        <f>Q146+Q149+Q152+Q154+Q143</f>
        <v>2619068.7199999997</v>
      </c>
      <c r="R142" s="31">
        <f>R146+R149+R152+R154</f>
        <v>0</v>
      </c>
    </row>
    <row r="143" spans="1:18" ht="41.25" customHeight="1">
      <c r="A143" s="25"/>
      <c r="B143" s="28" t="s">
        <v>140</v>
      </c>
      <c r="C143" s="29">
        <v>604</v>
      </c>
      <c r="D143" s="30">
        <v>5</v>
      </c>
      <c r="E143" s="30">
        <v>3</v>
      </c>
      <c r="F143" s="19" t="s">
        <v>19</v>
      </c>
      <c r="G143" s="19" t="s">
        <v>73</v>
      </c>
      <c r="H143" s="19" t="s">
        <v>20</v>
      </c>
      <c r="I143" s="19" t="s">
        <v>58</v>
      </c>
      <c r="J143" s="19" t="s">
        <v>190</v>
      </c>
      <c r="K143" s="19" t="s">
        <v>14</v>
      </c>
      <c r="L143" s="19" t="s">
        <v>154</v>
      </c>
      <c r="M143" s="31">
        <f aca="true" t="shared" si="61" ref="M143:R143">M145</f>
        <v>531145.23</v>
      </c>
      <c r="N143" s="31">
        <f t="shared" si="61"/>
        <v>0</v>
      </c>
      <c r="O143" s="31">
        <f t="shared" si="61"/>
        <v>534364.96</v>
      </c>
      <c r="P143" s="31">
        <f t="shared" si="61"/>
        <v>0</v>
      </c>
      <c r="Q143" s="31">
        <f t="shared" si="61"/>
        <v>534364.96</v>
      </c>
      <c r="R143" s="31">
        <f t="shared" si="61"/>
        <v>0</v>
      </c>
    </row>
    <row r="144" spans="1:18" ht="41.25" customHeight="1">
      <c r="A144" s="25"/>
      <c r="B144" s="28" t="s">
        <v>167</v>
      </c>
      <c r="C144" s="29">
        <v>604</v>
      </c>
      <c r="D144" s="30">
        <v>5</v>
      </c>
      <c r="E144" s="30">
        <v>3</v>
      </c>
      <c r="F144" s="19" t="s">
        <v>19</v>
      </c>
      <c r="G144" s="19" t="s">
        <v>73</v>
      </c>
      <c r="H144" s="19" t="s">
        <v>20</v>
      </c>
      <c r="I144" s="19" t="s">
        <v>58</v>
      </c>
      <c r="J144" s="19" t="s">
        <v>190</v>
      </c>
      <c r="K144" s="19" t="s">
        <v>14</v>
      </c>
      <c r="L144" s="19" t="s">
        <v>162</v>
      </c>
      <c r="M144" s="31">
        <f aca="true" t="shared" si="62" ref="M144:R144">M145</f>
        <v>531145.23</v>
      </c>
      <c r="N144" s="31">
        <f t="shared" si="62"/>
        <v>0</v>
      </c>
      <c r="O144" s="31">
        <f t="shared" si="62"/>
        <v>534364.96</v>
      </c>
      <c r="P144" s="31">
        <f t="shared" si="62"/>
        <v>0</v>
      </c>
      <c r="Q144" s="31">
        <f t="shared" si="62"/>
        <v>534364.96</v>
      </c>
      <c r="R144" s="31">
        <f t="shared" si="62"/>
        <v>0</v>
      </c>
    </row>
    <row r="145" spans="1:18" ht="41.25" customHeight="1">
      <c r="A145" s="25"/>
      <c r="B145" s="28" t="s">
        <v>52</v>
      </c>
      <c r="C145" s="29">
        <v>604</v>
      </c>
      <c r="D145" s="30">
        <v>5</v>
      </c>
      <c r="E145" s="30">
        <v>3</v>
      </c>
      <c r="F145" s="19" t="s">
        <v>19</v>
      </c>
      <c r="G145" s="19" t="s">
        <v>73</v>
      </c>
      <c r="H145" s="19" t="s">
        <v>20</v>
      </c>
      <c r="I145" s="19" t="s">
        <v>58</v>
      </c>
      <c r="J145" s="19" t="s">
        <v>190</v>
      </c>
      <c r="K145" s="19" t="s">
        <v>14</v>
      </c>
      <c r="L145" s="19" t="s">
        <v>118</v>
      </c>
      <c r="M145" s="31">
        <f>534364.96-3219.73</f>
        <v>531145.23</v>
      </c>
      <c r="N145" s="31">
        <v>0</v>
      </c>
      <c r="O145" s="31">
        <v>534364.96</v>
      </c>
      <c r="P145" s="31">
        <v>0</v>
      </c>
      <c r="Q145" s="31">
        <v>534364.96</v>
      </c>
      <c r="R145" s="31">
        <v>0</v>
      </c>
    </row>
    <row r="146" spans="1:18" ht="41.25" customHeight="1">
      <c r="A146" s="25"/>
      <c r="B146" s="28" t="s">
        <v>140</v>
      </c>
      <c r="C146" s="29">
        <v>604</v>
      </c>
      <c r="D146" s="30">
        <v>5</v>
      </c>
      <c r="E146" s="30">
        <v>3</v>
      </c>
      <c r="F146" s="19" t="s">
        <v>19</v>
      </c>
      <c r="G146" s="19" t="s">
        <v>73</v>
      </c>
      <c r="H146" s="19" t="s">
        <v>20</v>
      </c>
      <c r="I146" s="19" t="s">
        <v>50</v>
      </c>
      <c r="J146" s="19" t="s">
        <v>190</v>
      </c>
      <c r="K146" s="19" t="s">
        <v>14</v>
      </c>
      <c r="L146" s="19" t="s">
        <v>154</v>
      </c>
      <c r="M146" s="31">
        <f aca="true" t="shared" si="63" ref="M146:R146">M148</f>
        <v>505635.04000000004</v>
      </c>
      <c r="N146" s="31">
        <f t="shared" si="63"/>
        <v>0</v>
      </c>
      <c r="O146" s="31">
        <f t="shared" si="63"/>
        <v>384413.55</v>
      </c>
      <c r="P146" s="31">
        <f t="shared" si="63"/>
        <v>0</v>
      </c>
      <c r="Q146" s="31">
        <f t="shared" si="63"/>
        <v>403837.18</v>
      </c>
      <c r="R146" s="31">
        <f t="shared" si="63"/>
        <v>0</v>
      </c>
    </row>
    <row r="147" spans="1:18" ht="41.25" customHeight="1">
      <c r="A147" s="25"/>
      <c r="B147" s="28" t="s">
        <v>167</v>
      </c>
      <c r="C147" s="29">
        <v>604</v>
      </c>
      <c r="D147" s="30">
        <v>5</v>
      </c>
      <c r="E147" s="30">
        <v>3</v>
      </c>
      <c r="F147" s="19" t="s">
        <v>19</v>
      </c>
      <c r="G147" s="19" t="s">
        <v>73</v>
      </c>
      <c r="H147" s="19" t="s">
        <v>20</v>
      </c>
      <c r="I147" s="19" t="s">
        <v>50</v>
      </c>
      <c r="J147" s="19" t="s">
        <v>190</v>
      </c>
      <c r="K147" s="19" t="s">
        <v>14</v>
      </c>
      <c r="L147" s="19" t="s">
        <v>162</v>
      </c>
      <c r="M147" s="31">
        <f aca="true" t="shared" si="64" ref="M147:R147">M148</f>
        <v>505635.04000000004</v>
      </c>
      <c r="N147" s="31">
        <f t="shared" si="64"/>
        <v>0</v>
      </c>
      <c r="O147" s="31">
        <f t="shared" si="64"/>
        <v>384413.55</v>
      </c>
      <c r="P147" s="31">
        <f t="shared" si="64"/>
        <v>0</v>
      </c>
      <c r="Q147" s="31">
        <f t="shared" si="64"/>
        <v>403837.18</v>
      </c>
      <c r="R147" s="31">
        <f t="shared" si="64"/>
        <v>0</v>
      </c>
    </row>
    <row r="148" spans="1:18" ht="41.25" customHeight="1">
      <c r="A148" s="25"/>
      <c r="B148" s="28" t="s">
        <v>52</v>
      </c>
      <c r="C148" s="29">
        <v>604</v>
      </c>
      <c r="D148" s="30">
        <v>5</v>
      </c>
      <c r="E148" s="30">
        <v>3</v>
      </c>
      <c r="F148" s="19" t="s">
        <v>19</v>
      </c>
      <c r="G148" s="19" t="s">
        <v>73</v>
      </c>
      <c r="H148" s="19" t="s">
        <v>20</v>
      </c>
      <c r="I148" s="19" t="s">
        <v>50</v>
      </c>
      <c r="J148" s="19" t="s">
        <v>190</v>
      </c>
      <c r="K148" s="19" t="s">
        <v>14</v>
      </c>
      <c r="L148" s="19" t="s">
        <v>118</v>
      </c>
      <c r="M148" s="31">
        <f>565635.04-60000</f>
        <v>505635.04000000004</v>
      </c>
      <c r="N148" s="31">
        <v>0</v>
      </c>
      <c r="O148" s="31">
        <f>365635.04+18778.51</f>
        <v>384413.55</v>
      </c>
      <c r="P148" s="31">
        <v>0</v>
      </c>
      <c r="Q148" s="31">
        <f>365635.04+38202.14</f>
        <v>403837.18</v>
      </c>
      <c r="R148" s="31">
        <v>0</v>
      </c>
    </row>
    <row r="149" spans="1:18" ht="41.25" customHeight="1">
      <c r="A149" s="25"/>
      <c r="B149" s="28" t="s">
        <v>95</v>
      </c>
      <c r="C149" s="29">
        <v>604</v>
      </c>
      <c r="D149" s="30">
        <v>5</v>
      </c>
      <c r="E149" s="30">
        <v>3</v>
      </c>
      <c r="F149" s="19" t="s">
        <v>19</v>
      </c>
      <c r="G149" s="19" t="s">
        <v>73</v>
      </c>
      <c r="H149" s="19" t="s">
        <v>20</v>
      </c>
      <c r="I149" s="19" t="s">
        <v>50</v>
      </c>
      <c r="J149" s="19" t="s">
        <v>188</v>
      </c>
      <c r="K149" s="19" t="s">
        <v>14</v>
      </c>
      <c r="L149" s="19" t="s">
        <v>154</v>
      </c>
      <c r="M149" s="31">
        <f aca="true" t="shared" si="65" ref="M149:R149">M151</f>
        <v>20000</v>
      </c>
      <c r="N149" s="31">
        <f t="shared" si="65"/>
        <v>0</v>
      </c>
      <c r="O149" s="31">
        <f t="shared" si="65"/>
        <v>20000</v>
      </c>
      <c r="P149" s="31">
        <f t="shared" si="65"/>
        <v>0</v>
      </c>
      <c r="Q149" s="31">
        <f t="shared" si="65"/>
        <v>20000</v>
      </c>
      <c r="R149" s="31">
        <f t="shared" si="65"/>
        <v>0</v>
      </c>
    </row>
    <row r="150" spans="1:18" ht="41.25" customHeight="1">
      <c r="A150" s="25"/>
      <c r="B150" s="28" t="s">
        <v>167</v>
      </c>
      <c r="C150" s="29">
        <v>604</v>
      </c>
      <c r="D150" s="30">
        <v>5</v>
      </c>
      <c r="E150" s="30">
        <v>3</v>
      </c>
      <c r="F150" s="19" t="s">
        <v>19</v>
      </c>
      <c r="G150" s="19" t="s">
        <v>73</v>
      </c>
      <c r="H150" s="19" t="s">
        <v>20</v>
      </c>
      <c r="I150" s="19" t="s">
        <v>50</v>
      </c>
      <c r="J150" s="19" t="s">
        <v>188</v>
      </c>
      <c r="K150" s="19" t="s">
        <v>14</v>
      </c>
      <c r="L150" s="19" t="s">
        <v>162</v>
      </c>
      <c r="M150" s="31">
        <f aca="true" t="shared" si="66" ref="M150:R150">M151</f>
        <v>20000</v>
      </c>
      <c r="N150" s="31">
        <f t="shared" si="66"/>
        <v>0</v>
      </c>
      <c r="O150" s="31">
        <f t="shared" si="66"/>
        <v>20000</v>
      </c>
      <c r="P150" s="31">
        <f t="shared" si="66"/>
        <v>0</v>
      </c>
      <c r="Q150" s="31">
        <f t="shared" si="66"/>
        <v>20000</v>
      </c>
      <c r="R150" s="31">
        <f t="shared" si="66"/>
        <v>0</v>
      </c>
    </row>
    <row r="151" spans="1:18" ht="56.25">
      <c r="A151" s="25"/>
      <c r="B151" s="28" t="s">
        <v>52</v>
      </c>
      <c r="C151" s="29">
        <v>604</v>
      </c>
      <c r="D151" s="30">
        <v>5</v>
      </c>
      <c r="E151" s="30">
        <v>3</v>
      </c>
      <c r="F151" s="19" t="s">
        <v>19</v>
      </c>
      <c r="G151" s="19" t="s">
        <v>73</v>
      </c>
      <c r="H151" s="19" t="s">
        <v>20</v>
      </c>
      <c r="I151" s="19" t="s">
        <v>50</v>
      </c>
      <c r="J151" s="19" t="s">
        <v>188</v>
      </c>
      <c r="K151" s="19" t="s">
        <v>14</v>
      </c>
      <c r="L151" s="19" t="s">
        <v>118</v>
      </c>
      <c r="M151" s="31">
        <v>20000</v>
      </c>
      <c r="N151" s="31">
        <v>0</v>
      </c>
      <c r="O151" s="31">
        <v>20000</v>
      </c>
      <c r="P151" s="31">
        <v>0</v>
      </c>
      <c r="Q151" s="31">
        <v>20000</v>
      </c>
      <c r="R151" s="31">
        <v>0</v>
      </c>
    </row>
    <row r="152" spans="1:18" ht="50.25" customHeight="1" hidden="1">
      <c r="A152" s="25"/>
      <c r="B152" s="28" t="s">
        <v>96</v>
      </c>
      <c r="C152" s="29">
        <v>604</v>
      </c>
      <c r="D152" s="30">
        <v>5</v>
      </c>
      <c r="E152" s="30">
        <v>3</v>
      </c>
      <c r="F152" s="19" t="s">
        <v>19</v>
      </c>
      <c r="G152" s="19" t="s">
        <v>73</v>
      </c>
      <c r="H152" s="19"/>
      <c r="I152" s="19"/>
      <c r="J152" s="19"/>
      <c r="K152" s="19" t="s">
        <v>60</v>
      </c>
      <c r="L152" s="19" t="s">
        <v>154</v>
      </c>
      <c r="M152" s="31">
        <f aca="true" t="shared" si="67" ref="M152:R152">M153</f>
        <v>0</v>
      </c>
      <c r="N152" s="31">
        <f t="shared" si="67"/>
        <v>0</v>
      </c>
      <c r="O152" s="31">
        <f t="shared" si="67"/>
        <v>0</v>
      </c>
      <c r="P152" s="31">
        <f t="shared" si="67"/>
        <v>0</v>
      </c>
      <c r="Q152" s="31">
        <f t="shared" si="67"/>
        <v>0</v>
      </c>
      <c r="R152" s="31">
        <f t="shared" si="67"/>
        <v>0</v>
      </c>
    </row>
    <row r="153" spans="1:18" ht="56.25" customHeight="1" hidden="1">
      <c r="A153" s="25"/>
      <c r="B153" s="28" t="s">
        <v>52</v>
      </c>
      <c r="C153" s="29">
        <v>604</v>
      </c>
      <c r="D153" s="30">
        <v>5</v>
      </c>
      <c r="E153" s="30">
        <v>3</v>
      </c>
      <c r="F153" s="19" t="s">
        <v>19</v>
      </c>
      <c r="G153" s="19" t="s">
        <v>73</v>
      </c>
      <c r="H153" s="19"/>
      <c r="I153" s="19"/>
      <c r="J153" s="19"/>
      <c r="K153" s="19" t="s">
        <v>60</v>
      </c>
      <c r="L153" s="19" t="s">
        <v>118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</row>
    <row r="154" spans="1:18" ht="32.25" customHeight="1">
      <c r="A154" s="25"/>
      <c r="B154" s="28" t="s">
        <v>97</v>
      </c>
      <c r="C154" s="29">
        <v>604</v>
      </c>
      <c r="D154" s="30">
        <v>5</v>
      </c>
      <c r="E154" s="30">
        <v>3</v>
      </c>
      <c r="F154" s="19" t="s">
        <v>19</v>
      </c>
      <c r="G154" s="19" t="s">
        <v>73</v>
      </c>
      <c r="H154" s="19" t="s">
        <v>20</v>
      </c>
      <c r="I154" s="19" t="s">
        <v>50</v>
      </c>
      <c r="J154" s="19" t="s">
        <v>191</v>
      </c>
      <c r="K154" s="19" t="s">
        <v>14</v>
      </c>
      <c r="L154" s="19" t="s">
        <v>154</v>
      </c>
      <c r="M154" s="31">
        <f aca="true" t="shared" si="68" ref="M154:R154">M156</f>
        <v>1941278.2000000002</v>
      </c>
      <c r="N154" s="31">
        <f t="shared" si="68"/>
        <v>0</v>
      </c>
      <c r="O154" s="31">
        <f t="shared" si="68"/>
        <v>1622664.91</v>
      </c>
      <c r="P154" s="31">
        <f t="shared" si="68"/>
        <v>0</v>
      </c>
      <c r="Q154" s="31">
        <f t="shared" si="68"/>
        <v>1660866.58</v>
      </c>
      <c r="R154" s="31">
        <f t="shared" si="68"/>
        <v>0</v>
      </c>
    </row>
    <row r="155" spans="1:18" ht="45" customHeight="1">
      <c r="A155" s="25"/>
      <c r="B155" s="28" t="s">
        <v>167</v>
      </c>
      <c r="C155" s="29">
        <v>604</v>
      </c>
      <c r="D155" s="30">
        <v>5</v>
      </c>
      <c r="E155" s="30">
        <v>3</v>
      </c>
      <c r="F155" s="19" t="s">
        <v>19</v>
      </c>
      <c r="G155" s="19" t="s">
        <v>73</v>
      </c>
      <c r="H155" s="19" t="s">
        <v>20</v>
      </c>
      <c r="I155" s="19" t="s">
        <v>50</v>
      </c>
      <c r="J155" s="19" t="s">
        <v>191</v>
      </c>
      <c r="K155" s="19" t="s">
        <v>14</v>
      </c>
      <c r="L155" s="19" t="s">
        <v>162</v>
      </c>
      <c r="M155" s="31">
        <f aca="true" t="shared" si="69" ref="M155:R155">M156</f>
        <v>1941278.2000000002</v>
      </c>
      <c r="N155" s="31">
        <f t="shared" si="69"/>
        <v>0</v>
      </c>
      <c r="O155" s="31">
        <f t="shared" si="69"/>
        <v>1622664.91</v>
      </c>
      <c r="P155" s="31">
        <f t="shared" si="69"/>
        <v>0</v>
      </c>
      <c r="Q155" s="31">
        <f t="shared" si="69"/>
        <v>1660866.58</v>
      </c>
      <c r="R155" s="31">
        <f t="shared" si="69"/>
        <v>0</v>
      </c>
    </row>
    <row r="156" spans="1:18" ht="56.25">
      <c r="A156" s="25"/>
      <c r="B156" s="28" t="s">
        <v>52</v>
      </c>
      <c r="C156" s="29">
        <v>604</v>
      </c>
      <c r="D156" s="30">
        <v>5</v>
      </c>
      <c r="E156" s="30">
        <v>3</v>
      </c>
      <c r="F156" s="19" t="s">
        <v>19</v>
      </c>
      <c r="G156" s="19" t="s">
        <v>73</v>
      </c>
      <c r="H156" s="19" t="s">
        <v>20</v>
      </c>
      <c r="I156" s="19" t="s">
        <v>50</v>
      </c>
      <c r="J156" s="19" t="s">
        <v>191</v>
      </c>
      <c r="K156" s="19" t="s">
        <v>14</v>
      </c>
      <c r="L156" s="19" t="s">
        <v>118</v>
      </c>
      <c r="M156" s="31">
        <f>1733624.37-22025-321.17-20000+250000</f>
        <v>1941278.2000000002</v>
      </c>
      <c r="N156" s="31">
        <v>0</v>
      </c>
      <c r="O156" s="31">
        <v>1622664.91</v>
      </c>
      <c r="P156" s="31">
        <v>0</v>
      </c>
      <c r="Q156" s="31">
        <v>1660866.58</v>
      </c>
      <c r="R156" s="31">
        <v>0</v>
      </c>
    </row>
    <row r="157" spans="1:18" ht="56.25">
      <c r="A157" s="25"/>
      <c r="B157" s="28" t="s">
        <v>272</v>
      </c>
      <c r="C157" s="29">
        <v>604</v>
      </c>
      <c r="D157" s="30">
        <v>5</v>
      </c>
      <c r="E157" s="30">
        <v>3</v>
      </c>
      <c r="F157" s="19" t="s">
        <v>19</v>
      </c>
      <c r="G157" s="19" t="s">
        <v>64</v>
      </c>
      <c r="H157" s="19" t="s">
        <v>15</v>
      </c>
      <c r="I157" s="19" t="s">
        <v>14</v>
      </c>
      <c r="J157" s="19" t="s">
        <v>154</v>
      </c>
      <c r="K157" s="19" t="s">
        <v>14</v>
      </c>
      <c r="L157" s="19" t="s">
        <v>154</v>
      </c>
      <c r="M157" s="31">
        <f>M159+M162</f>
        <v>17822.4</v>
      </c>
      <c r="N157" s="31">
        <f>N165+N168+N171+N173</f>
        <v>0</v>
      </c>
      <c r="O157" s="31">
        <f>-O159</f>
        <v>0</v>
      </c>
      <c r="P157" s="31">
        <f>P165+P168+P171+P173</f>
        <v>0</v>
      </c>
      <c r="Q157" s="31">
        <f>Q159</f>
        <v>0</v>
      </c>
      <c r="R157" s="31">
        <f>R165+R168+R171+R173</f>
        <v>0</v>
      </c>
    </row>
    <row r="158" spans="1:18" ht="55.5" customHeight="1">
      <c r="A158" s="25"/>
      <c r="B158" s="28" t="s">
        <v>260</v>
      </c>
      <c r="C158" s="29">
        <v>604</v>
      </c>
      <c r="D158" s="30">
        <v>5</v>
      </c>
      <c r="E158" s="30">
        <v>3</v>
      </c>
      <c r="F158" s="19" t="s">
        <v>19</v>
      </c>
      <c r="G158" s="19" t="s">
        <v>64</v>
      </c>
      <c r="H158" s="19" t="s">
        <v>17</v>
      </c>
      <c r="I158" s="19" t="s">
        <v>14</v>
      </c>
      <c r="J158" s="19" t="s">
        <v>154</v>
      </c>
      <c r="K158" s="19" t="s">
        <v>14</v>
      </c>
      <c r="L158" s="19" t="s">
        <v>154</v>
      </c>
      <c r="M158" s="31">
        <f>M160+M163</f>
        <v>17822.4</v>
      </c>
      <c r="N158" s="31">
        <f aca="true" t="shared" si="70" ref="M158:R159">N160</f>
        <v>0</v>
      </c>
      <c r="O158" s="31">
        <f t="shared" si="70"/>
        <v>0</v>
      </c>
      <c r="P158" s="31">
        <f t="shared" si="70"/>
        <v>0</v>
      </c>
      <c r="Q158" s="31">
        <f t="shared" si="70"/>
        <v>0</v>
      </c>
      <c r="R158" s="31">
        <f t="shared" si="70"/>
        <v>0</v>
      </c>
    </row>
    <row r="159" spans="1:18" ht="134.25" customHeight="1">
      <c r="A159" s="25"/>
      <c r="B159" s="28" t="s">
        <v>261</v>
      </c>
      <c r="C159" s="29">
        <v>604</v>
      </c>
      <c r="D159" s="30">
        <v>5</v>
      </c>
      <c r="E159" s="30">
        <v>3</v>
      </c>
      <c r="F159" s="19" t="s">
        <v>19</v>
      </c>
      <c r="G159" s="19" t="s">
        <v>64</v>
      </c>
      <c r="H159" s="19" t="s">
        <v>17</v>
      </c>
      <c r="I159" s="19" t="s">
        <v>267</v>
      </c>
      <c r="J159" s="19" t="s">
        <v>268</v>
      </c>
      <c r="K159" s="19" t="s">
        <v>14</v>
      </c>
      <c r="L159" s="19" t="s">
        <v>154</v>
      </c>
      <c r="M159" s="31">
        <f t="shared" si="70"/>
        <v>10114.47</v>
      </c>
      <c r="N159" s="31">
        <f t="shared" si="70"/>
        <v>0</v>
      </c>
      <c r="O159" s="31">
        <f t="shared" si="70"/>
        <v>0</v>
      </c>
      <c r="P159" s="31">
        <f t="shared" si="70"/>
        <v>0</v>
      </c>
      <c r="Q159" s="31">
        <f t="shared" si="70"/>
        <v>0</v>
      </c>
      <c r="R159" s="31">
        <f t="shared" si="70"/>
        <v>0</v>
      </c>
    </row>
    <row r="160" spans="1:18" ht="41.25" customHeight="1">
      <c r="A160" s="25"/>
      <c r="B160" s="28" t="s">
        <v>167</v>
      </c>
      <c r="C160" s="29">
        <v>604</v>
      </c>
      <c r="D160" s="30">
        <v>5</v>
      </c>
      <c r="E160" s="30">
        <v>3</v>
      </c>
      <c r="F160" s="19" t="s">
        <v>19</v>
      </c>
      <c r="G160" s="19" t="s">
        <v>64</v>
      </c>
      <c r="H160" s="19" t="s">
        <v>17</v>
      </c>
      <c r="I160" s="19" t="s">
        <v>267</v>
      </c>
      <c r="J160" s="19" t="s">
        <v>268</v>
      </c>
      <c r="K160" s="19" t="s">
        <v>14</v>
      </c>
      <c r="L160" s="19" t="s">
        <v>162</v>
      </c>
      <c r="M160" s="31">
        <f aca="true" t="shared" si="71" ref="M160:R160">M161</f>
        <v>10114.47</v>
      </c>
      <c r="N160" s="31">
        <f t="shared" si="71"/>
        <v>0</v>
      </c>
      <c r="O160" s="31">
        <f t="shared" si="71"/>
        <v>0</v>
      </c>
      <c r="P160" s="31">
        <f t="shared" si="71"/>
        <v>0</v>
      </c>
      <c r="Q160" s="31">
        <f t="shared" si="71"/>
        <v>0</v>
      </c>
      <c r="R160" s="31">
        <f t="shared" si="71"/>
        <v>0</v>
      </c>
    </row>
    <row r="161" spans="1:18" ht="41.25" customHeight="1">
      <c r="A161" s="25"/>
      <c r="B161" s="28" t="s">
        <v>52</v>
      </c>
      <c r="C161" s="29">
        <v>604</v>
      </c>
      <c r="D161" s="30">
        <v>5</v>
      </c>
      <c r="E161" s="30">
        <v>3</v>
      </c>
      <c r="F161" s="19" t="s">
        <v>19</v>
      </c>
      <c r="G161" s="19" t="s">
        <v>64</v>
      </c>
      <c r="H161" s="19" t="s">
        <v>17</v>
      </c>
      <c r="I161" s="19" t="s">
        <v>267</v>
      </c>
      <c r="J161" s="19" t="s">
        <v>268</v>
      </c>
      <c r="K161" s="19" t="s">
        <v>14</v>
      </c>
      <c r="L161" s="19" t="s">
        <v>118</v>
      </c>
      <c r="M161" s="31">
        <f>321.17+9793.3</f>
        <v>10114.47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</row>
    <row r="162" spans="1:18" ht="123.75" customHeight="1">
      <c r="A162" s="25"/>
      <c r="B162" s="28" t="s">
        <v>261</v>
      </c>
      <c r="C162" s="29">
        <v>604</v>
      </c>
      <c r="D162" s="30">
        <v>5</v>
      </c>
      <c r="E162" s="30">
        <v>3</v>
      </c>
      <c r="F162" s="19" t="s">
        <v>19</v>
      </c>
      <c r="G162" s="19" t="s">
        <v>64</v>
      </c>
      <c r="H162" s="19" t="s">
        <v>17</v>
      </c>
      <c r="I162" s="19" t="s">
        <v>262</v>
      </c>
      <c r="J162" s="19" t="s">
        <v>268</v>
      </c>
      <c r="K162" s="19" t="s">
        <v>14</v>
      </c>
      <c r="L162" s="19" t="s">
        <v>154</v>
      </c>
      <c r="M162" s="31">
        <f aca="true" t="shared" si="72" ref="M162:R162">M164</f>
        <v>7707.93</v>
      </c>
      <c r="N162" s="31">
        <f t="shared" si="72"/>
        <v>0</v>
      </c>
      <c r="O162" s="31">
        <f t="shared" si="72"/>
        <v>0</v>
      </c>
      <c r="P162" s="31">
        <f t="shared" si="72"/>
        <v>0</v>
      </c>
      <c r="Q162" s="31">
        <f t="shared" si="72"/>
        <v>0</v>
      </c>
      <c r="R162" s="31">
        <f t="shared" si="72"/>
        <v>0</v>
      </c>
    </row>
    <row r="163" spans="1:18" ht="41.25" customHeight="1">
      <c r="A163" s="25"/>
      <c r="B163" s="28" t="s">
        <v>167</v>
      </c>
      <c r="C163" s="29">
        <v>604</v>
      </c>
      <c r="D163" s="30">
        <v>5</v>
      </c>
      <c r="E163" s="30">
        <v>3</v>
      </c>
      <c r="F163" s="19" t="s">
        <v>19</v>
      </c>
      <c r="G163" s="19" t="s">
        <v>64</v>
      </c>
      <c r="H163" s="19" t="s">
        <v>17</v>
      </c>
      <c r="I163" s="19" t="s">
        <v>262</v>
      </c>
      <c r="J163" s="19" t="s">
        <v>268</v>
      </c>
      <c r="K163" s="19" t="s">
        <v>14</v>
      </c>
      <c r="L163" s="19" t="s">
        <v>162</v>
      </c>
      <c r="M163" s="31">
        <f aca="true" t="shared" si="73" ref="M163:R163">M164</f>
        <v>7707.93</v>
      </c>
      <c r="N163" s="31">
        <f t="shared" si="73"/>
        <v>0</v>
      </c>
      <c r="O163" s="31">
        <f t="shared" si="73"/>
        <v>0</v>
      </c>
      <c r="P163" s="31">
        <f t="shared" si="73"/>
        <v>0</v>
      </c>
      <c r="Q163" s="31">
        <f t="shared" si="73"/>
        <v>0</v>
      </c>
      <c r="R163" s="31">
        <f t="shared" si="73"/>
        <v>0</v>
      </c>
    </row>
    <row r="164" spans="1:18" ht="41.25" customHeight="1">
      <c r="A164" s="25"/>
      <c r="B164" s="28" t="s">
        <v>52</v>
      </c>
      <c r="C164" s="29">
        <v>604</v>
      </c>
      <c r="D164" s="30">
        <v>5</v>
      </c>
      <c r="E164" s="30">
        <v>3</v>
      </c>
      <c r="F164" s="19" t="s">
        <v>19</v>
      </c>
      <c r="G164" s="19" t="s">
        <v>64</v>
      </c>
      <c r="H164" s="19" t="s">
        <v>17</v>
      </c>
      <c r="I164" s="19" t="s">
        <v>262</v>
      </c>
      <c r="J164" s="19" t="s">
        <v>268</v>
      </c>
      <c r="K164" s="19" t="s">
        <v>14</v>
      </c>
      <c r="L164" s="19" t="s">
        <v>118</v>
      </c>
      <c r="M164" s="31">
        <v>7707.93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</row>
    <row r="165" spans="1:18" s="49" customFormat="1" ht="37.5">
      <c r="A165" s="47"/>
      <c r="B165" s="43" t="s">
        <v>39</v>
      </c>
      <c r="C165" s="34">
        <v>604</v>
      </c>
      <c r="D165" s="45">
        <v>7</v>
      </c>
      <c r="E165" s="45">
        <v>0</v>
      </c>
      <c r="F165" s="46" t="s">
        <v>15</v>
      </c>
      <c r="G165" s="46" t="s">
        <v>14</v>
      </c>
      <c r="H165" s="46" t="s">
        <v>15</v>
      </c>
      <c r="I165" s="46" t="s">
        <v>14</v>
      </c>
      <c r="J165" s="46" t="s">
        <v>154</v>
      </c>
      <c r="K165" s="46" t="s">
        <v>14</v>
      </c>
      <c r="L165" s="46" t="s">
        <v>154</v>
      </c>
      <c r="M165" s="48">
        <f aca="true" t="shared" si="74" ref="M165:R168">M166</f>
        <v>40000</v>
      </c>
      <c r="N165" s="48">
        <f t="shared" si="74"/>
        <v>0</v>
      </c>
      <c r="O165" s="48">
        <f t="shared" si="74"/>
        <v>40000</v>
      </c>
      <c r="P165" s="48">
        <f t="shared" si="74"/>
        <v>0</v>
      </c>
      <c r="Q165" s="48">
        <f t="shared" si="74"/>
        <v>40000</v>
      </c>
      <c r="R165" s="48">
        <f t="shared" si="74"/>
        <v>0</v>
      </c>
    </row>
    <row r="166" spans="1:18" s="14" customFormat="1" ht="22.5" customHeight="1">
      <c r="A166" s="36"/>
      <c r="B166" s="33" t="s">
        <v>209</v>
      </c>
      <c r="C166" s="34">
        <v>604</v>
      </c>
      <c r="D166" s="35">
        <v>7</v>
      </c>
      <c r="E166" s="35">
        <v>7</v>
      </c>
      <c r="F166" s="42" t="s">
        <v>15</v>
      </c>
      <c r="G166" s="42" t="s">
        <v>14</v>
      </c>
      <c r="H166" s="42" t="s">
        <v>15</v>
      </c>
      <c r="I166" s="42" t="s">
        <v>14</v>
      </c>
      <c r="J166" s="42" t="s">
        <v>154</v>
      </c>
      <c r="K166" s="42" t="s">
        <v>14</v>
      </c>
      <c r="L166" s="42" t="s">
        <v>154</v>
      </c>
      <c r="M166" s="37">
        <f t="shared" si="74"/>
        <v>40000</v>
      </c>
      <c r="N166" s="37">
        <f t="shared" si="74"/>
        <v>0</v>
      </c>
      <c r="O166" s="37">
        <f t="shared" si="74"/>
        <v>40000</v>
      </c>
      <c r="P166" s="37">
        <f t="shared" si="74"/>
        <v>0</v>
      </c>
      <c r="Q166" s="37">
        <f t="shared" si="74"/>
        <v>40000</v>
      </c>
      <c r="R166" s="37">
        <f t="shared" si="74"/>
        <v>0</v>
      </c>
    </row>
    <row r="167" spans="1:18" ht="120.75" customHeight="1">
      <c r="A167" s="25"/>
      <c r="B167" s="28" t="s">
        <v>227</v>
      </c>
      <c r="C167" s="29">
        <v>604</v>
      </c>
      <c r="D167" s="30">
        <v>7</v>
      </c>
      <c r="E167" s="30">
        <v>7</v>
      </c>
      <c r="F167" s="19" t="s">
        <v>19</v>
      </c>
      <c r="G167" s="19" t="s">
        <v>14</v>
      </c>
      <c r="H167" s="19" t="s">
        <v>15</v>
      </c>
      <c r="I167" s="19" t="s">
        <v>14</v>
      </c>
      <c r="J167" s="19" t="s">
        <v>154</v>
      </c>
      <c r="K167" s="19" t="s">
        <v>14</v>
      </c>
      <c r="L167" s="19" t="s">
        <v>154</v>
      </c>
      <c r="M167" s="31">
        <f t="shared" si="74"/>
        <v>40000</v>
      </c>
      <c r="N167" s="31">
        <f t="shared" si="74"/>
        <v>0</v>
      </c>
      <c r="O167" s="31">
        <f t="shared" si="74"/>
        <v>40000</v>
      </c>
      <c r="P167" s="31">
        <f t="shared" si="74"/>
        <v>0</v>
      </c>
      <c r="Q167" s="31">
        <f t="shared" si="74"/>
        <v>40000</v>
      </c>
      <c r="R167" s="31">
        <f t="shared" si="74"/>
        <v>0</v>
      </c>
    </row>
    <row r="168" spans="1:18" ht="93.75">
      <c r="A168" s="25"/>
      <c r="B168" s="28" t="s">
        <v>226</v>
      </c>
      <c r="C168" s="29">
        <v>604</v>
      </c>
      <c r="D168" s="30">
        <v>7</v>
      </c>
      <c r="E168" s="30">
        <v>7</v>
      </c>
      <c r="F168" s="19" t="s">
        <v>19</v>
      </c>
      <c r="G168" s="19" t="s">
        <v>74</v>
      </c>
      <c r="H168" s="19" t="s">
        <v>15</v>
      </c>
      <c r="I168" s="19" t="s">
        <v>14</v>
      </c>
      <c r="J168" s="19" t="s">
        <v>154</v>
      </c>
      <c r="K168" s="19" t="s">
        <v>14</v>
      </c>
      <c r="L168" s="19" t="s">
        <v>154</v>
      </c>
      <c r="M168" s="31">
        <f t="shared" si="74"/>
        <v>40000</v>
      </c>
      <c r="N168" s="31">
        <f t="shared" si="74"/>
        <v>0</v>
      </c>
      <c r="O168" s="31">
        <f t="shared" si="74"/>
        <v>40000</v>
      </c>
      <c r="P168" s="31">
        <f t="shared" si="74"/>
        <v>0</v>
      </c>
      <c r="Q168" s="31">
        <f t="shared" si="74"/>
        <v>40000</v>
      </c>
      <c r="R168" s="31">
        <f t="shared" si="74"/>
        <v>0</v>
      </c>
    </row>
    <row r="169" spans="1:18" ht="18.75">
      <c r="A169" s="25"/>
      <c r="B169" s="28" t="s">
        <v>141</v>
      </c>
      <c r="C169" s="29">
        <v>604</v>
      </c>
      <c r="D169" s="30">
        <v>7</v>
      </c>
      <c r="E169" s="30">
        <v>7</v>
      </c>
      <c r="F169" s="19" t="s">
        <v>19</v>
      </c>
      <c r="G169" s="19" t="s">
        <v>74</v>
      </c>
      <c r="H169" s="19" t="s">
        <v>20</v>
      </c>
      <c r="I169" s="19" t="s">
        <v>50</v>
      </c>
      <c r="J169" s="19" t="s">
        <v>190</v>
      </c>
      <c r="K169" s="19" t="s">
        <v>14</v>
      </c>
      <c r="L169" s="19" t="s">
        <v>154</v>
      </c>
      <c r="M169" s="31">
        <f aca="true" t="shared" si="75" ref="M169:R169">M171</f>
        <v>40000</v>
      </c>
      <c r="N169" s="31">
        <f t="shared" si="75"/>
        <v>0</v>
      </c>
      <c r="O169" s="31">
        <f t="shared" si="75"/>
        <v>40000</v>
      </c>
      <c r="P169" s="31">
        <f t="shared" si="75"/>
        <v>0</v>
      </c>
      <c r="Q169" s="31">
        <f t="shared" si="75"/>
        <v>40000</v>
      </c>
      <c r="R169" s="31">
        <f t="shared" si="75"/>
        <v>0</v>
      </c>
    </row>
    <row r="170" spans="1:18" ht="48" customHeight="1">
      <c r="A170" s="25"/>
      <c r="B170" s="28" t="s">
        <v>167</v>
      </c>
      <c r="C170" s="29">
        <v>604</v>
      </c>
      <c r="D170" s="30">
        <v>7</v>
      </c>
      <c r="E170" s="30">
        <v>7</v>
      </c>
      <c r="F170" s="19" t="s">
        <v>19</v>
      </c>
      <c r="G170" s="19" t="s">
        <v>74</v>
      </c>
      <c r="H170" s="19" t="s">
        <v>20</v>
      </c>
      <c r="I170" s="19" t="s">
        <v>50</v>
      </c>
      <c r="J170" s="19" t="s">
        <v>190</v>
      </c>
      <c r="K170" s="19" t="s">
        <v>14</v>
      </c>
      <c r="L170" s="19" t="s">
        <v>161</v>
      </c>
      <c r="M170" s="31">
        <f aca="true" t="shared" si="76" ref="M170:R170">M171</f>
        <v>40000</v>
      </c>
      <c r="N170" s="31">
        <f t="shared" si="76"/>
        <v>0</v>
      </c>
      <c r="O170" s="31">
        <f t="shared" si="76"/>
        <v>40000</v>
      </c>
      <c r="P170" s="31">
        <f t="shared" si="76"/>
        <v>0</v>
      </c>
      <c r="Q170" s="31">
        <f t="shared" si="76"/>
        <v>40000</v>
      </c>
      <c r="R170" s="31">
        <f t="shared" si="76"/>
        <v>0</v>
      </c>
    </row>
    <row r="171" spans="1:18" ht="56.25" customHeight="1">
      <c r="A171" s="25"/>
      <c r="B171" s="28" t="s">
        <v>52</v>
      </c>
      <c r="C171" s="29">
        <v>604</v>
      </c>
      <c r="D171" s="30">
        <v>7</v>
      </c>
      <c r="E171" s="30">
        <v>7</v>
      </c>
      <c r="F171" s="19" t="s">
        <v>19</v>
      </c>
      <c r="G171" s="19" t="s">
        <v>74</v>
      </c>
      <c r="H171" s="19" t="s">
        <v>20</v>
      </c>
      <c r="I171" s="19" t="s">
        <v>50</v>
      </c>
      <c r="J171" s="19" t="s">
        <v>190</v>
      </c>
      <c r="K171" s="19" t="s">
        <v>14</v>
      </c>
      <c r="L171" s="19" t="s">
        <v>259</v>
      </c>
      <c r="M171" s="31">
        <v>40000</v>
      </c>
      <c r="N171" s="31">
        <v>0</v>
      </c>
      <c r="O171" s="31">
        <v>40000</v>
      </c>
      <c r="P171" s="31">
        <v>0</v>
      </c>
      <c r="Q171" s="31">
        <v>40000</v>
      </c>
      <c r="R171" s="31">
        <v>0</v>
      </c>
    </row>
    <row r="172" spans="1:18" s="49" customFormat="1" ht="18.75" customHeight="1">
      <c r="A172" s="47"/>
      <c r="B172" s="43" t="s">
        <v>40</v>
      </c>
      <c r="C172" s="34">
        <v>604</v>
      </c>
      <c r="D172" s="45">
        <v>8</v>
      </c>
      <c r="E172" s="45">
        <v>0</v>
      </c>
      <c r="F172" s="46" t="s">
        <v>15</v>
      </c>
      <c r="G172" s="46" t="s">
        <v>14</v>
      </c>
      <c r="H172" s="46" t="s">
        <v>15</v>
      </c>
      <c r="I172" s="46" t="s">
        <v>14</v>
      </c>
      <c r="J172" s="46" t="s">
        <v>154</v>
      </c>
      <c r="K172" s="46" t="s">
        <v>14</v>
      </c>
      <c r="L172" s="46" t="s">
        <v>154</v>
      </c>
      <c r="M172" s="48">
        <f aca="true" t="shared" si="77" ref="M172:R173">M173</f>
        <v>10980000</v>
      </c>
      <c r="N172" s="48">
        <f t="shared" si="77"/>
        <v>0</v>
      </c>
      <c r="O172" s="48">
        <f t="shared" si="77"/>
        <v>6284093.6899999995</v>
      </c>
      <c r="P172" s="48">
        <f t="shared" si="77"/>
        <v>0</v>
      </c>
      <c r="Q172" s="48">
        <f t="shared" si="77"/>
        <v>4971191.1899999995</v>
      </c>
      <c r="R172" s="48">
        <f t="shared" si="77"/>
        <v>0</v>
      </c>
    </row>
    <row r="173" spans="1:18" s="14" customFormat="1" ht="18.75" customHeight="1">
      <c r="A173" s="36"/>
      <c r="B173" s="33" t="s">
        <v>41</v>
      </c>
      <c r="C173" s="34">
        <v>604</v>
      </c>
      <c r="D173" s="35">
        <v>8</v>
      </c>
      <c r="E173" s="35">
        <v>1</v>
      </c>
      <c r="F173" s="42" t="s">
        <v>15</v>
      </c>
      <c r="G173" s="42" t="s">
        <v>14</v>
      </c>
      <c r="H173" s="42" t="s">
        <v>15</v>
      </c>
      <c r="I173" s="42" t="s">
        <v>14</v>
      </c>
      <c r="J173" s="42" t="s">
        <v>154</v>
      </c>
      <c r="K173" s="42" t="s">
        <v>14</v>
      </c>
      <c r="L173" s="42" t="s">
        <v>154</v>
      </c>
      <c r="M173" s="37">
        <f t="shared" si="77"/>
        <v>10980000</v>
      </c>
      <c r="N173" s="37">
        <f t="shared" si="77"/>
        <v>0</v>
      </c>
      <c r="O173" s="37">
        <f t="shared" si="77"/>
        <v>6284093.6899999995</v>
      </c>
      <c r="P173" s="37">
        <f t="shared" si="77"/>
        <v>0</v>
      </c>
      <c r="Q173" s="37">
        <f t="shared" si="77"/>
        <v>4971191.1899999995</v>
      </c>
      <c r="R173" s="37">
        <f t="shared" si="77"/>
        <v>0</v>
      </c>
    </row>
    <row r="174" spans="1:18" ht="117.75" customHeight="1">
      <c r="A174" s="25"/>
      <c r="B174" s="28" t="s">
        <v>227</v>
      </c>
      <c r="C174" s="29">
        <v>604</v>
      </c>
      <c r="D174" s="30">
        <v>8</v>
      </c>
      <c r="E174" s="30">
        <v>1</v>
      </c>
      <c r="F174" s="19" t="s">
        <v>19</v>
      </c>
      <c r="G174" s="19" t="s">
        <v>14</v>
      </c>
      <c r="H174" s="19" t="s">
        <v>15</v>
      </c>
      <c r="I174" s="19" t="s">
        <v>14</v>
      </c>
      <c r="J174" s="19" t="s">
        <v>154</v>
      </c>
      <c r="K174" s="19" t="s">
        <v>14</v>
      </c>
      <c r="L174" s="19" t="s">
        <v>154</v>
      </c>
      <c r="M174" s="31">
        <f>M184+M175</f>
        <v>10980000</v>
      </c>
      <c r="N174" s="31">
        <f>N184</f>
        <v>0</v>
      </c>
      <c r="O174" s="31">
        <f>O184+O175</f>
        <v>6284093.6899999995</v>
      </c>
      <c r="P174" s="31">
        <f>P184</f>
        <v>0</v>
      </c>
      <c r="Q174" s="31">
        <f>Q184</f>
        <v>4971191.1899999995</v>
      </c>
      <c r="R174" s="31">
        <f>R184</f>
        <v>0</v>
      </c>
    </row>
    <row r="175" spans="1:18" s="71" customFormat="1" ht="60" customHeight="1">
      <c r="A175" s="25"/>
      <c r="B175" s="28" t="s">
        <v>222</v>
      </c>
      <c r="C175" s="29">
        <v>604</v>
      </c>
      <c r="D175" s="30">
        <v>8</v>
      </c>
      <c r="E175" s="30">
        <v>1</v>
      </c>
      <c r="F175" s="19" t="s">
        <v>19</v>
      </c>
      <c r="G175" s="19" t="s">
        <v>50</v>
      </c>
      <c r="H175" s="19" t="s">
        <v>14</v>
      </c>
      <c r="I175" s="19" t="s">
        <v>14</v>
      </c>
      <c r="J175" s="19" t="s">
        <v>154</v>
      </c>
      <c r="K175" s="19" t="s">
        <v>14</v>
      </c>
      <c r="L175" s="19" t="s">
        <v>154</v>
      </c>
      <c r="M175" s="31">
        <f>M176+M180</f>
        <v>3500000</v>
      </c>
      <c r="N175" s="31">
        <f aca="true" t="shared" si="78" ref="M175:R182">N176</f>
        <v>0</v>
      </c>
      <c r="O175" s="31">
        <f>O176+O180</f>
        <v>1300000</v>
      </c>
      <c r="P175" s="31">
        <f t="shared" si="78"/>
        <v>0</v>
      </c>
      <c r="Q175" s="31">
        <f t="shared" si="78"/>
        <v>0</v>
      </c>
      <c r="R175" s="31">
        <f t="shared" si="78"/>
        <v>0</v>
      </c>
    </row>
    <row r="176" spans="1:18" s="71" customFormat="1" ht="58.5" customHeight="1">
      <c r="A176" s="25"/>
      <c r="B176" s="28" t="s">
        <v>102</v>
      </c>
      <c r="C176" s="29">
        <v>604</v>
      </c>
      <c r="D176" s="30">
        <v>8</v>
      </c>
      <c r="E176" s="30">
        <v>1</v>
      </c>
      <c r="F176" s="19" t="s">
        <v>19</v>
      </c>
      <c r="G176" s="19" t="s">
        <v>50</v>
      </c>
      <c r="H176" s="19" t="s">
        <v>14</v>
      </c>
      <c r="I176" s="19" t="s">
        <v>58</v>
      </c>
      <c r="J176" s="19" t="s">
        <v>154</v>
      </c>
      <c r="K176" s="19" t="s">
        <v>14</v>
      </c>
      <c r="L176" s="19" t="s">
        <v>154</v>
      </c>
      <c r="M176" s="31">
        <f t="shared" si="78"/>
        <v>1803000</v>
      </c>
      <c r="N176" s="31">
        <f t="shared" si="78"/>
        <v>0</v>
      </c>
      <c r="O176" s="31">
        <f t="shared" si="78"/>
        <v>0</v>
      </c>
      <c r="P176" s="31">
        <f t="shared" si="78"/>
        <v>0</v>
      </c>
      <c r="Q176" s="31">
        <f t="shared" si="78"/>
        <v>0</v>
      </c>
      <c r="R176" s="31">
        <f t="shared" si="78"/>
        <v>0</v>
      </c>
    </row>
    <row r="177" spans="1:18" s="71" customFormat="1" ht="63" customHeight="1">
      <c r="A177" s="25"/>
      <c r="B177" s="28" t="s">
        <v>215</v>
      </c>
      <c r="C177" s="29">
        <v>604</v>
      </c>
      <c r="D177" s="30">
        <v>8</v>
      </c>
      <c r="E177" s="30">
        <v>1</v>
      </c>
      <c r="F177" s="19" t="s">
        <v>19</v>
      </c>
      <c r="G177" s="19" t="s">
        <v>50</v>
      </c>
      <c r="H177" s="19" t="s">
        <v>14</v>
      </c>
      <c r="I177" s="19" t="s">
        <v>58</v>
      </c>
      <c r="J177" s="19" t="s">
        <v>164</v>
      </c>
      <c r="K177" s="19" t="s">
        <v>216</v>
      </c>
      <c r="L177" s="19" t="s">
        <v>154</v>
      </c>
      <c r="M177" s="31">
        <f t="shared" si="78"/>
        <v>1803000</v>
      </c>
      <c r="N177" s="31">
        <f t="shared" si="78"/>
        <v>0</v>
      </c>
      <c r="O177" s="31">
        <f t="shared" si="78"/>
        <v>0</v>
      </c>
      <c r="P177" s="31">
        <f t="shared" si="78"/>
        <v>0</v>
      </c>
      <c r="Q177" s="31">
        <f t="shared" si="78"/>
        <v>0</v>
      </c>
      <c r="R177" s="31">
        <f t="shared" si="78"/>
        <v>0</v>
      </c>
    </row>
    <row r="178" spans="1:18" s="71" customFormat="1" ht="83.25" customHeight="1">
      <c r="A178" s="25"/>
      <c r="B178" s="28" t="s">
        <v>217</v>
      </c>
      <c r="C178" s="29">
        <v>604</v>
      </c>
      <c r="D178" s="30">
        <v>8</v>
      </c>
      <c r="E178" s="30">
        <v>1</v>
      </c>
      <c r="F178" s="19" t="s">
        <v>19</v>
      </c>
      <c r="G178" s="19" t="s">
        <v>50</v>
      </c>
      <c r="H178" s="19" t="s">
        <v>14</v>
      </c>
      <c r="I178" s="19" t="s">
        <v>58</v>
      </c>
      <c r="J178" s="19" t="s">
        <v>164</v>
      </c>
      <c r="K178" s="19" t="s">
        <v>216</v>
      </c>
      <c r="L178" s="19" t="s">
        <v>218</v>
      </c>
      <c r="M178" s="31">
        <f t="shared" si="78"/>
        <v>1803000</v>
      </c>
      <c r="N178" s="31">
        <f t="shared" si="78"/>
        <v>0</v>
      </c>
      <c r="O178" s="31">
        <f t="shared" si="78"/>
        <v>0</v>
      </c>
      <c r="P178" s="31">
        <f t="shared" si="78"/>
        <v>0</v>
      </c>
      <c r="Q178" s="31">
        <f t="shared" si="78"/>
        <v>0</v>
      </c>
      <c r="R178" s="31">
        <f t="shared" si="78"/>
        <v>0</v>
      </c>
    </row>
    <row r="179" spans="1:18" s="71" customFormat="1" ht="55.5" customHeight="1">
      <c r="A179" s="25"/>
      <c r="B179" s="28" t="s">
        <v>127</v>
      </c>
      <c r="C179" s="29">
        <v>604</v>
      </c>
      <c r="D179" s="30">
        <v>8</v>
      </c>
      <c r="E179" s="30">
        <v>1</v>
      </c>
      <c r="F179" s="19" t="s">
        <v>19</v>
      </c>
      <c r="G179" s="19" t="s">
        <v>50</v>
      </c>
      <c r="H179" s="19" t="s">
        <v>14</v>
      </c>
      <c r="I179" s="19" t="s">
        <v>58</v>
      </c>
      <c r="J179" s="19" t="s">
        <v>164</v>
      </c>
      <c r="K179" s="19" t="s">
        <v>216</v>
      </c>
      <c r="L179" s="19" t="s">
        <v>94</v>
      </c>
      <c r="M179" s="31">
        <f>503000+1300000</f>
        <v>1803000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</row>
    <row r="180" spans="1:18" s="71" customFormat="1" ht="58.5" customHeight="1">
      <c r="A180" s="25"/>
      <c r="B180" s="28" t="s">
        <v>102</v>
      </c>
      <c r="C180" s="29">
        <v>604</v>
      </c>
      <c r="D180" s="30">
        <v>8</v>
      </c>
      <c r="E180" s="30">
        <v>1</v>
      </c>
      <c r="F180" s="19" t="s">
        <v>19</v>
      </c>
      <c r="G180" s="19" t="s">
        <v>50</v>
      </c>
      <c r="H180" s="19" t="s">
        <v>14</v>
      </c>
      <c r="I180" s="19" t="s">
        <v>50</v>
      </c>
      <c r="J180" s="19" t="s">
        <v>154</v>
      </c>
      <c r="K180" s="19" t="s">
        <v>14</v>
      </c>
      <c r="L180" s="19" t="s">
        <v>154</v>
      </c>
      <c r="M180" s="31">
        <f t="shared" si="78"/>
        <v>1697000</v>
      </c>
      <c r="N180" s="31">
        <f t="shared" si="78"/>
        <v>0</v>
      </c>
      <c r="O180" s="31">
        <f t="shared" si="78"/>
        <v>1300000</v>
      </c>
      <c r="P180" s="31">
        <f t="shared" si="78"/>
        <v>0</v>
      </c>
      <c r="Q180" s="31">
        <f t="shared" si="78"/>
        <v>0</v>
      </c>
      <c r="R180" s="31">
        <f t="shared" si="78"/>
        <v>0</v>
      </c>
    </row>
    <row r="181" spans="1:18" s="71" customFormat="1" ht="63" customHeight="1">
      <c r="A181" s="25"/>
      <c r="B181" s="28" t="s">
        <v>215</v>
      </c>
      <c r="C181" s="29">
        <v>604</v>
      </c>
      <c r="D181" s="30">
        <v>8</v>
      </c>
      <c r="E181" s="30">
        <v>1</v>
      </c>
      <c r="F181" s="19" t="s">
        <v>19</v>
      </c>
      <c r="G181" s="19" t="s">
        <v>50</v>
      </c>
      <c r="H181" s="19" t="s">
        <v>14</v>
      </c>
      <c r="I181" s="19" t="s">
        <v>50</v>
      </c>
      <c r="J181" s="19" t="s">
        <v>164</v>
      </c>
      <c r="K181" s="19" t="s">
        <v>216</v>
      </c>
      <c r="L181" s="19" t="s">
        <v>154</v>
      </c>
      <c r="M181" s="31">
        <f t="shared" si="78"/>
        <v>1697000</v>
      </c>
      <c r="N181" s="31">
        <f t="shared" si="78"/>
        <v>0</v>
      </c>
      <c r="O181" s="31">
        <v>1300000</v>
      </c>
      <c r="P181" s="31">
        <f t="shared" si="78"/>
        <v>0</v>
      </c>
      <c r="Q181" s="31">
        <f t="shared" si="78"/>
        <v>0</v>
      </c>
      <c r="R181" s="31">
        <f t="shared" si="78"/>
        <v>0</v>
      </c>
    </row>
    <row r="182" spans="1:18" s="71" customFormat="1" ht="83.25" customHeight="1">
      <c r="A182" s="25"/>
      <c r="B182" s="28" t="s">
        <v>217</v>
      </c>
      <c r="C182" s="29">
        <v>604</v>
      </c>
      <c r="D182" s="30">
        <v>8</v>
      </c>
      <c r="E182" s="30">
        <v>1</v>
      </c>
      <c r="F182" s="19" t="s">
        <v>19</v>
      </c>
      <c r="G182" s="19" t="s">
        <v>50</v>
      </c>
      <c r="H182" s="19" t="s">
        <v>14</v>
      </c>
      <c r="I182" s="19" t="s">
        <v>50</v>
      </c>
      <c r="J182" s="19" t="s">
        <v>164</v>
      </c>
      <c r="K182" s="19" t="s">
        <v>216</v>
      </c>
      <c r="L182" s="19" t="s">
        <v>218</v>
      </c>
      <c r="M182" s="31">
        <f t="shared" si="78"/>
        <v>1697000</v>
      </c>
      <c r="N182" s="31">
        <f t="shared" si="78"/>
        <v>0</v>
      </c>
      <c r="O182" s="31">
        <f t="shared" si="78"/>
        <v>1300000</v>
      </c>
      <c r="P182" s="31">
        <f t="shared" si="78"/>
        <v>0</v>
      </c>
      <c r="Q182" s="31">
        <f t="shared" si="78"/>
        <v>0</v>
      </c>
      <c r="R182" s="31">
        <f t="shared" si="78"/>
        <v>0</v>
      </c>
    </row>
    <row r="183" spans="1:18" s="71" customFormat="1" ht="55.5" customHeight="1">
      <c r="A183" s="25"/>
      <c r="B183" s="28" t="s">
        <v>127</v>
      </c>
      <c r="C183" s="29">
        <v>604</v>
      </c>
      <c r="D183" s="30">
        <v>8</v>
      </c>
      <c r="E183" s="30">
        <v>1</v>
      </c>
      <c r="F183" s="19" t="s">
        <v>19</v>
      </c>
      <c r="G183" s="19" t="s">
        <v>50</v>
      </c>
      <c r="H183" s="19" t="s">
        <v>14</v>
      </c>
      <c r="I183" s="19" t="s">
        <v>50</v>
      </c>
      <c r="J183" s="19" t="s">
        <v>164</v>
      </c>
      <c r="K183" s="19" t="s">
        <v>216</v>
      </c>
      <c r="L183" s="19" t="s">
        <v>94</v>
      </c>
      <c r="M183" s="31">
        <v>1697000</v>
      </c>
      <c r="N183" s="31">
        <v>0</v>
      </c>
      <c r="O183" s="31">
        <v>1300000</v>
      </c>
      <c r="P183" s="31">
        <v>0</v>
      </c>
      <c r="Q183" s="31">
        <v>0</v>
      </c>
      <c r="R183" s="31">
        <v>0</v>
      </c>
    </row>
    <row r="184" spans="1:18" ht="122.25" customHeight="1">
      <c r="A184" s="25"/>
      <c r="B184" s="28" t="s">
        <v>226</v>
      </c>
      <c r="C184" s="29">
        <v>604</v>
      </c>
      <c r="D184" s="30">
        <v>8</v>
      </c>
      <c r="E184" s="30">
        <v>1</v>
      </c>
      <c r="F184" s="19" t="s">
        <v>19</v>
      </c>
      <c r="G184" s="19" t="s">
        <v>74</v>
      </c>
      <c r="H184" s="19" t="s">
        <v>15</v>
      </c>
      <c r="I184" s="19" t="s">
        <v>14</v>
      </c>
      <c r="J184" s="19" t="s">
        <v>154</v>
      </c>
      <c r="K184" s="19" t="s">
        <v>14</v>
      </c>
      <c r="L184" s="19" t="s">
        <v>154</v>
      </c>
      <c r="M184" s="31">
        <f>M188+M185</f>
        <v>7480000</v>
      </c>
      <c r="N184" s="31">
        <f>N188+N191</f>
        <v>0</v>
      </c>
      <c r="O184" s="31">
        <f>O188+O185</f>
        <v>4984093.6899999995</v>
      </c>
      <c r="P184" s="31">
        <f>P188+P191</f>
        <v>0</v>
      </c>
      <c r="Q184" s="31">
        <f>Q188+Q185</f>
        <v>4971191.1899999995</v>
      </c>
      <c r="R184" s="31">
        <f>R188+R191</f>
        <v>0</v>
      </c>
    </row>
    <row r="185" spans="1:18" s="71" customFormat="1" ht="37.5">
      <c r="A185" s="25"/>
      <c r="B185" s="28" t="s">
        <v>81</v>
      </c>
      <c r="C185" s="29">
        <v>604</v>
      </c>
      <c r="D185" s="30">
        <v>8</v>
      </c>
      <c r="E185" s="30">
        <v>1</v>
      </c>
      <c r="F185" s="19" t="s">
        <v>19</v>
      </c>
      <c r="G185" s="19" t="s">
        <v>74</v>
      </c>
      <c r="H185" s="19" t="s">
        <v>17</v>
      </c>
      <c r="I185" s="19" t="s">
        <v>58</v>
      </c>
      <c r="J185" s="19" t="s">
        <v>190</v>
      </c>
      <c r="K185" s="19" t="s">
        <v>14</v>
      </c>
      <c r="L185" s="19" t="s">
        <v>154</v>
      </c>
      <c r="M185" s="31">
        <f>M186</f>
        <v>2133568.28</v>
      </c>
      <c r="N185" s="31">
        <f>N186</f>
        <v>0</v>
      </c>
      <c r="O185" s="31">
        <f>O187</f>
        <v>917661.9699999997</v>
      </c>
      <c r="P185" s="31">
        <f>P187</f>
        <v>0</v>
      </c>
      <c r="Q185" s="31">
        <f>Q187</f>
        <v>904759.4699999997</v>
      </c>
      <c r="R185" s="31">
        <f>R187</f>
        <v>0</v>
      </c>
    </row>
    <row r="186" spans="1:18" s="71" customFormat="1" ht="56.25">
      <c r="A186" s="25"/>
      <c r="B186" s="28" t="s">
        <v>170</v>
      </c>
      <c r="C186" s="29">
        <v>604</v>
      </c>
      <c r="D186" s="30">
        <v>8</v>
      </c>
      <c r="E186" s="30">
        <v>1</v>
      </c>
      <c r="F186" s="19" t="s">
        <v>19</v>
      </c>
      <c r="G186" s="19" t="s">
        <v>74</v>
      </c>
      <c r="H186" s="19" t="s">
        <v>17</v>
      </c>
      <c r="I186" s="19" t="s">
        <v>58</v>
      </c>
      <c r="J186" s="19" t="s">
        <v>190</v>
      </c>
      <c r="K186" s="19" t="s">
        <v>14</v>
      </c>
      <c r="L186" s="19" t="s">
        <v>163</v>
      </c>
      <c r="M186" s="31">
        <f>M187</f>
        <v>2133568.28</v>
      </c>
      <c r="N186" s="31">
        <f>N187</f>
        <v>0</v>
      </c>
      <c r="O186" s="31">
        <f>O187</f>
        <v>917661.9699999997</v>
      </c>
      <c r="P186" s="31">
        <f>P188</f>
        <v>0</v>
      </c>
      <c r="Q186" s="31">
        <f>Q187</f>
        <v>904759.4699999997</v>
      </c>
      <c r="R186" s="31">
        <f>R188</f>
        <v>0</v>
      </c>
    </row>
    <row r="187" spans="1:18" s="71" customFormat="1" ht="18.75">
      <c r="A187" s="25"/>
      <c r="B187" s="28" t="s">
        <v>75</v>
      </c>
      <c r="C187" s="29">
        <v>604</v>
      </c>
      <c r="D187" s="30">
        <v>8</v>
      </c>
      <c r="E187" s="30">
        <v>1</v>
      </c>
      <c r="F187" s="19" t="s">
        <v>19</v>
      </c>
      <c r="G187" s="19" t="s">
        <v>74</v>
      </c>
      <c r="H187" s="19" t="s">
        <v>17</v>
      </c>
      <c r="I187" s="19" t="s">
        <v>58</v>
      </c>
      <c r="J187" s="19" t="s">
        <v>190</v>
      </c>
      <c r="K187" s="19" t="s">
        <v>14</v>
      </c>
      <c r="L187" s="19" t="s">
        <v>117</v>
      </c>
      <c r="M187" s="31">
        <f>2133568.28</f>
        <v>2133568.28</v>
      </c>
      <c r="N187" s="31">
        <v>0</v>
      </c>
      <c r="O187" s="31">
        <f>2133568.28-1215906.31</f>
        <v>917661.9699999997</v>
      </c>
      <c r="P187" s="31">
        <f>P189</f>
        <v>0</v>
      </c>
      <c r="Q187" s="31">
        <f>2133568.28-1228808.81</f>
        <v>904759.4699999997</v>
      </c>
      <c r="R187" s="31">
        <f>R189</f>
        <v>0</v>
      </c>
    </row>
    <row r="188" spans="1:18" ht="40.5" customHeight="1">
      <c r="A188" s="25"/>
      <c r="B188" s="28" t="s">
        <v>81</v>
      </c>
      <c r="C188" s="29">
        <v>604</v>
      </c>
      <c r="D188" s="30">
        <v>8</v>
      </c>
      <c r="E188" s="30">
        <v>1</v>
      </c>
      <c r="F188" s="19" t="s">
        <v>19</v>
      </c>
      <c r="G188" s="19" t="s">
        <v>74</v>
      </c>
      <c r="H188" s="19" t="s">
        <v>17</v>
      </c>
      <c r="I188" s="19" t="s">
        <v>50</v>
      </c>
      <c r="J188" s="19" t="s">
        <v>190</v>
      </c>
      <c r="K188" s="19" t="s">
        <v>14</v>
      </c>
      <c r="L188" s="19" t="s">
        <v>154</v>
      </c>
      <c r="M188" s="31">
        <f aca="true" t="shared" si="79" ref="M188:R188">M190</f>
        <v>5346431.720000001</v>
      </c>
      <c r="N188" s="31">
        <f t="shared" si="79"/>
        <v>0</v>
      </c>
      <c r="O188" s="31">
        <f t="shared" si="79"/>
        <v>4066431.72</v>
      </c>
      <c r="P188" s="31">
        <f t="shared" si="79"/>
        <v>0</v>
      </c>
      <c r="Q188" s="31">
        <f t="shared" si="79"/>
        <v>4066431.72</v>
      </c>
      <c r="R188" s="31">
        <f t="shared" si="79"/>
        <v>0</v>
      </c>
    </row>
    <row r="189" spans="1:18" ht="61.5" customHeight="1">
      <c r="A189" s="25"/>
      <c r="B189" s="28" t="s">
        <v>170</v>
      </c>
      <c r="C189" s="29">
        <v>604</v>
      </c>
      <c r="D189" s="30">
        <v>8</v>
      </c>
      <c r="E189" s="30">
        <v>1</v>
      </c>
      <c r="F189" s="19" t="s">
        <v>19</v>
      </c>
      <c r="G189" s="19" t="s">
        <v>74</v>
      </c>
      <c r="H189" s="19" t="s">
        <v>17</v>
      </c>
      <c r="I189" s="19" t="s">
        <v>50</v>
      </c>
      <c r="J189" s="19" t="s">
        <v>190</v>
      </c>
      <c r="K189" s="19" t="s">
        <v>14</v>
      </c>
      <c r="L189" s="19" t="s">
        <v>163</v>
      </c>
      <c r="M189" s="31">
        <f aca="true" t="shared" si="80" ref="M189:R189">M190</f>
        <v>5346431.720000001</v>
      </c>
      <c r="N189" s="31">
        <f t="shared" si="80"/>
        <v>0</v>
      </c>
      <c r="O189" s="31">
        <f t="shared" si="80"/>
        <v>4066431.72</v>
      </c>
      <c r="P189" s="31">
        <f t="shared" si="80"/>
        <v>0</v>
      </c>
      <c r="Q189" s="31">
        <f t="shared" si="80"/>
        <v>4066431.72</v>
      </c>
      <c r="R189" s="31">
        <f t="shared" si="80"/>
        <v>0</v>
      </c>
    </row>
    <row r="190" spans="1:18" ht="24" customHeight="1">
      <c r="A190" s="25"/>
      <c r="B190" s="28" t="s">
        <v>75</v>
      </c>
      <c r="C190" s="29">
        <v>604</v>
      </c>
      <c r="D190" s="30">
        <v>8</v>
      </c>
      <c r="E190" s="30">
        <v>1</v>
      </c>
      <c r="F190" s="19" t="s">
        <v>19</v>
      </c>
      <c r="G190" s="19" t="s">
        <v>74</v>
      </c>
      <c r="H190" s="19" t="s">
        <v>17</v>
      </c>
      <c r="I190" s="19" t="s">
        <v>50</v>
      </c>
      <c r="J190" s="19" t="s">
        <v>190</v>
      </c>
      <c r="K190" s="19" t="s">
        <v>14</v>
      </c>
      <c r="L190" s="19" t="s">
        <v>117</v>
      </c>
      <c r="M190" s="31">
        <f>4066431.72+1030000+50000+200000</f>
        <v>5346431.720000001</v>
      </c>
      <c r="N190" s="31">
        <v>0</v>
      </c>
      <c r="O190" s="31">
        <v>4066431.72</v>
      </c>
      <c r="P190" s="31">
        <v>0</v>
      </c>
      <c r="Q190" s="31">
        <v>4066431.72</v>
      </c>
      <c r="R190" s="31">
        <v>0</v>
      </c>
    </row>
    <row r="191" spans="1:18" ht="18.75" hidden="1">
      <c r="A191" s="25"/>
      <c r="B191" s="28" t="s">
        <v>142</v>
      </c>
      <c r="C191" s="29">
        <v>604</v>
      </c>
      <c r="D191" s="30">
        <v>8</v>
      </c>
      <c r="E191" s="30">
        <v>1</v>
      </c>
      <c r="F191" s="19" t="s">
        <v>19</v>
      </c>
      <c r="G191" s="19" t="s">
        <v>74</v>
      </c>
      <c r="H191" s="19"/>
      <c r="I191" s="19"/>
      <c r="J191" s="19"/>
      <c r="K191" s="19" t="s">
        <v>63</v>
      </c>
      <c r="L191" s="19" t="s">
        <v>154</v>
      </c>
      <c r="M191" s="31">
        <f aca="true" t="shared" si="81" ref="M191:R191">M192</f>
        <v>0</v>
      </c>
      <c r="N191" s="31">
        <f t="shared" si="81"/>
        <v>0</v>
      </c>
      <c r="O191" s="31">
        <f t="shared" si="81"/>
        <v>0</v>
      </c>
      <c r="P191" s="31">
        <f t="shared" si="81"/>
        <v>0</v>
      </c>
      <c r="Q191" s="31">
        <f t="shared" si="81"/>
        <v>0</v>
      </c>
      <c r="R191" s="31">
        <f t="shared" si="81"/>
        <v>0</v>
      </c>
    </row>
    <row r="192" spans="1:18" ht="57" customHeight="1" hidden="1">
      <c r="A192" s="25"/>
      <c r="B192" s="28" t="s">
        <v>52</v>
      </c>
      <c r="C192" s="29">
        <v>604</v>
      </c>
      <c r="D192" s="30">
        <v>8</v>
      </c>
      <c r="E192" s="30">
        <v>1</v>
      </c>
      <c r="F192" s="19" t="s">
        <v>19</v>
      </c>
      <c r="G192" s="19" t="s">
        <v>74</v>
      </c>
      <c r="H192" s="19"/>
      <c r="I192" s="19"/>
      <c r="J192" s="19"/>
      <c r="K192" s="19" t="s">
        <v>63</v>
      </c>
      <c r="L192" s="19" t="s">
        <v>118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</row>
    <row r="193" spans="1:18" s="49" customFormat="1" ht="18.75" customHeight="1">
      <c r="A193" s="47"/>
      <c r="B193" s="43" t="s">
        <v>42</v>
      </c>
      <c r="C193" s="34">
        <v>604</v>
      </c>
      <c r="D193" s="45">
        <v>10</v>
      </c>
      <c r="E193" s="45">
        <v>0</v>
      </c>
      <c r="F193" s="46" t="s">
        <v>15</v>
      </c>
      <c r="G193" s="46" t="s">
        <v>14</v>
      </c>
      <c r="H193" s="46" t="s">
        <v>15</v>
      </c>
      <c r="I193" s="46" t="s">
        <v>14</v>
      </c>
      <c r="J193" s="46" t="s">
        <v>154</v>
      </c>
      <c r="K193" s="46" t="s">
        <v>14</v>
      </c>
      <c r="L193" s="46" t="s">
        <v>154</v>
      </c>
      <c r="M193" s="48">
        <f aca="true" t="shared" si="82" ref="M193:R193">M194</f>
        <v>57500</v>
      </c>
      <c r="N193" s="48">
        <f t="shared" si="82"/>
        <v>0</v>
      </c>
      <c r="O193" s="48">
        <f t="shared" si="82"/>
        <v>57500</v>
      </c>
      <c r="P193" s="48">
        <f t="shared" si="82"/>
        <v>0</v>
      </c>
      <c r="Q193" s="48">
        <f t="shared" si="82"/>
        <v>57500</v>
      </c>
      <c r="R193" s="48">
        <f t="shared" si="82"/>
        <v>0</v>
      </c>
    </row>
    <row r="194" spans="1:18" s="14" customFormat="1" ht="18.75" customHeight="1">
      <c r="A194" s="36"/>
      <c r="B194" s="33" t="s">
        <v>143</v>
      </c>
      <c r="C194" s="34">
        <v>604</v>
      </c>
      <c r="D194" s="35">
        <v>10</v>
      </c>
      <c r="E194" s="35">
        <v>3</v>
      </c>
      <c r="F194" s="42" t="s">
        <v>15</v>
      </c>
      <c r="G194" s="42" t="s">
        <v>14</v>
      </c>
      <c r="H194" s="42" t="s">
        <v>15</v>
      </c>
      <c r="I194" s="42" t="s">
        <v>14</v>
      </c>
      <c r="J194" s="42" t="s">
        <v>154</v>
      </c>
      <c r="K194" s="42" t="s">
        <v>14</v>
      </c>
      <c r="L194" s="42" t="s">
        <v>154</v>
      </c>
      <c r="M194" s="37">
        <f aca="true" t="shared" si="83" ref="M194:R196">M195</f>
        <v>57500</v>
      </c>
      <c r="N194" s="37">
        <f t="shared" si="83"/>
        <v>0</v>
      </c>
      <c r="O194" s="37">
        <f t="shared" si="83"/>
        <v>57500</v>
      </c>
      <c r="P194" s="37">
        <f t="shared" si="83"/>
        <v>0</v>
      </c>
      <c r="Q194" s="37">
        <f t="shared" si="83"/>
        <v>57500</v>
      </c>
      <c r="R194" s="37">
        <f t="shared" si="83"/>
        <v>0</v>
      </c>
    </row>
    <row r="195" spans="1:18" ht="126.75" customHeight="1">
      <c r="A195" s="25"/>
      <c r="B195" s="28" t="s">
        <v>227</v>
      </c>
      <c r="C195" s="29">
        <v>604</v>
      </c>
      <c r="D195" s="30">
        <v>10</v>
      </c>
      <c r="E195" s="30">
        <v>3</v>
      </c>
      <c r="F195" s="19" t="s">
        <v>19</v>
      </c>
      <c r="G195" s="19" t="s">
        <v>14</v>
      </c>
      <c r="H195" s="19" t="s">
        <v>15</v>
      </c>
      <c r="I195" s="19" t="s">
        <v>14</v>
      </c>
      <c r="J195" s="19" t="s">
        <v>154</v>
      </c>
      <c r="K195" s="19" t="s">
        <v>14</v>
      </c>
      <c r="L195" s="19" t="s">
        <v>154</v>
      </c>
      <c r="M195" s="31">
        <f t="shared" si="83"/>
        <v>57500</v>
      </c>
      <c r="N195" s="31">
        <f t="shared" si="83"/>
        <v>0</v>
      </c>
      <c r="O195" s="31">
        <f t="shared" si="83"/>
        <v>57500</v>
      </c>
      <c r="P195" s="31">
        <f t="shared" si="83"/>
        <v>0</v>
      </c>
      <c r="Q195" s="31">
        <f t="shared" si="83"/>
        <v>57500</v>
      </c>
      <c r="R195" s="31">
        <f t="shared" si="83"/>
        <v>0</v>
      </c>
    </row>
    <row r="196" spans="1:18" ht="115.5" customHeight="1">
      <c r="A196" s="25"/>
      <c r="B196" s="28" t="s">
        <v>226</v>
      </c>
      <c r="C196" s="29">
        <v>604</v>
      </c>
      <c r="D196" s="30">
        <v>10</v>
      </c>
      <c r="E196" s="30">
        <v>3</v>
      </c>
      <c r="F196" s="19" t="s">
        <v>19</v>
      </c>
      <c r="G196" s="19" t="s">
        <v>74</v>
      </c>
      <c r="H196" s="19" t="s">
        <v>15</v>
      </c>
      <c r="I196" s="19" t="s">
        <v>14</v>
      </c>
      <c r="J196" s="19" t="s">
        <v>154</v>
      </c>
      <c r="K196" s="19" t="s">
        <v>14</v>
      </c>
      <c r="L196" s="19" t="s">
        <v>154</v>
      </c>
      <c r="M196" s="31">
        <f t="shared" si="83"/>
        <v>57500</v>
      </c>
      <c r="N196" s="31">
        <f t="shared" si="83"/>
        <v>0</v>
      </c>
      <c r="O196" s="31">
        <f t="shared" si="83"/>
        <v>57500</v>
      </c>
      <c r="P196" s="31">
        <f t="shared" si="83"/>
        <v>0</v>
      </c>
      <c r="Q196" s="31">
        <f t="shared" si="83"/>
        <v>57500</v>
      </c>
      <c r="R196" s="31">
        <f t="shared" si="83"/>
        <v>0</v>
      </c>
    </row>
    <row r="197" spans="1:18" ht="42.75" customHeight="1">
      <c r="A197" s="25"/>
      <c r="B197" s="28" t="s">
        <v>144</v>
      </c>
      <c r="C197" s="29">
        <v>604</v>
      </c>
      <c r="D197" s="30">
        <v>10</v>
      </c>
      <c r="E197" s="30">
        <v>3</v>
      </c>
      <c r="F197" s="19" t="s">
        <v>19</v>
      </c>
      <c r="G197" s="19" t="s">
        <v>74</v>
      </c>
      <c r="H197" s="19" t="s">
        <v>19</v>
      </c>
      <c r="I197" s="19" t="s">
        <v>50</v>
      </c>
      <c r="J197" s="19" t="s">
        <v>188</v>
      </c>
      <c r="K197" s="19" t="s">
        <v>14</v>
      </c>
      <c r="L197" s="19" t="s">
        <v>154</v>
      </c>
      <c r="M197" s="31">
        <f aca="true" t="shared" si="84" ref="M197:R197">M199</f>
        <v>57500</v>
      </c>
      <c r="N197" s="31">
        <f t="shared" si="84"/>
        <v>0</v>
      </c>
      <c r="O197" s="31">
        <f t="shared" si="84"/>
        <v>57500</v>
      </c>
      <c r="P197" s="31">
        <f t="shared" si="84"/>
        <v>0</v>
      </c>
      <c r="Q197" s="31">
        <f t="shared" si="84"/>
        <v>57500</v>
      </c>
      <c r="R197" s="31">
        <f t="shared" si="84"/>
        <v>0</v>
      </c>
    </row>
    <row r="198" spans="1:18" ht="42.75" customHeight="1">
      <c r="A198" s="25"/>
      <c r="B198" s="28" t="s">
        <v>169</v>
      </c>
      <c r="C198" s="29">
        <v>604</v>
      </c>
      <c r="D198" s="30">
        <v>10</v>
      </c>
      <c r="E198" s="30">
        <v>3</v>
      </c>
      <c r="F198" s="19" t="s">
        <v>19</v>
      </c>
      <c r="G198" s="19" t="s">
        <v>74</v>
      </c>
      <c r="H198" s="19" t="s">
        <v>19</v>
      </c>
      <c r="I198" s="19" t="s">
        <v>50</v>
      </c>
      <c r="J198" s="19" t="s">
        <v>188</v>
      </c>
      <c r="K198" s="19" t="s">
        <v>14</v>
      </c>
      <c r="L198" s="19" t="s">
        <v>161</v>
      </c>
      <c r="M198" s="31">
        <f aca="true" t="shared" si="85" ref="M198:R198">M199</f>
        <v>57500</v>
      </c>
      <c r="N198" s="31">
        <f t="shared" si="85"/>
        <v>0</v>
      </c>
      <c r="O198" s="31">
        <f t="shared" si="85"/>
        <v>57500</v>
      </c>
      <c r="P198" s="31">
        <f t="shared" si="85"/>
        <v>0</v>
      </c>
      <c r="Q198" s="31">
        <f t="shared" si="85"/>
        <v>57500</v>
      </c>
      <c r="R198" s="31">
        <f t="shared" si="85"/>
        <v>0</v>
      </c>
    </row>
    <row r="199" spans="1:18" ht="42" customHeight="1">
      <c r="A199" s="25"/>
      <c r="B199" s="28" t="s">
        <v>53</v>
      </c>
      <c r="C199" s="29">
        <v>604</v>
      </c>
      <c r="D199" s="30">
        <v>10</v>
      </c>
      <c r="E199" s="30">
        <v>3</v>
      </c>
      <c r="F199" s="19" t="s">
        <v>19</v>
      </c>
      <c r="G199" s="19" t="s">
        <v>74</v>
      </c>
      <c r="H199" s="19" t="s">
        <v>19</v>
      </c>
      <c r="I199" s="19" t="s">
        <v>50</v>
      </c>
      <c r="J199" s="19" t="s">
        <v>188</v>
      </c>
      <c r="K199" s="19" t="s">
        <v>14</v>
      </c>
      <c r="L199" s="19" t="s">
        <v>87</v>
      </c>
      <c r="M199" s="31">
        <f>57500</f>
        <v>57500</v>
      </c>
      <c r="N199" s="31">
        <v>0</v>
      </c>
      <c r="O199" s="31">
        <f>57500</f>
        <v>57500</v>
      </c>
      <c r="P199" s="31">
        <v>0</v>
      </c>
      <c r="Q199" s="31">
        <f>57500</f>
        <v>57500</v>
      </c>
      <c r="R199" s="31">
        <v>0</v>
      </c>
    </row>
    <row r="200" spans="1:18" s="49" customFormat="1" ht="37.5">
      <c r="A200" s="47"/>
      <c r="B200" s="43" t="s">
        <v>43</v>
      </c>
      <c r="C200" s="44">
        <v>604</v>
      </c>
      <c r="D200" s="45">
        <v>11</v>
      </c>
      <c r="E200" s="45">
        <v>0</v>
      </c>
      <c r="F200" s="46" t="s">
        <v>15</v>
      </c>
      <c r="G200" s="46" t="s">
        <v>14</v>
      </c>
      <c r="H200" s="46" t="s">
        <v>15</v>
      </c>
      <c r="I200" s="46" t="s">
        <v>14</v>
      </c>
      <c r="J200" s="46" t="s">
        <v>154</v>
      </c>
      <c r="K200" s="46" t="s">
        <v>14</v>
      </c>
      <c r="L200" s="46" t="s">
        <v>154</v>
      </c>
      <c r="M200" s="48">
        <f aca="true" t="shared" si="86" ref="M200:R202">M201</f>
        <v>375000</v>
      </c>
      <c r="N200" s="48">
        <f t="shared" si="86"/>
        <v>0</v>
      </c>
      <c r="O200" s="48">
        <f t="shared" si="86"/>
        <v>215000</v>
      </c>
      <c r="P200" s="48">
        <f t="shared" si="86"/>
        <v>0</v>
      </c>
      <c r="Q200" s="48">
        <f t="shared" si="86"/>
        <v>215000</v>
      </c>
      <c r="R200" s="48">
        <f t="shared" si="86"/>
        <v>0</v>
      </c>
    </row>
    <row r="201" spans="1:18" s="14" customFormat="1" ht="37.5">
      <c r="A201" s="36"/>
      <c r="B201" s="33" t="s">
        <v>44</v>
      </c>
      <c r="C201" s="34">
        <v>604</v>
      </c>
      <c r="D201" s="35">
        <v>11</v>
      </c>
      <c r="E201" s="35">
        <v>1</v>
      </c>
      <c r="F201" s="42" t="s">
        <v>15</v>
      </c>
      <c r="G201" s="42" t="s">
        <v>14</v>
      </c>
      <c r="H201" s="42" t="s">
        <v>15</v>
      </c>
      <c r="I201" s="42" t="s">
        <v>14</v>
      </c>
      <c r="J201" s="42" t="s">
        <v>154</v>
      </c>
      <c r="K201" s="42" t="s">
        <v>14</v>
      </c>
      <c r="L201" s="42" t="s">
        <v>154</v>
      </c>
      <c r="M201" s="37">
        <f t="shared" si="86"/>
        <v>375000</v>
      </c>
      <c r="N201" s="37">
        <f t="shared" si="86"/>
        <v>0</v>
      </c>
      <c r="O201" s="37">
        <f t="shared" si="86"/>
        <v>215000</v>
      </c>
      <c r="P201" s="37">
        <f t="shared" si="86"/>
        <v>0</v>
      </c>
      <c r="Q201" s="37">
        <f t="shared" si="86"/>
        <v>215000</v>
      </c>
      <c r="R201" s="37">
        <f t="shared" si="86"/>
        <v>0</v>
      </c>
    </row>
    <row r="202" spans="1:18" ht="120.75" customHeight="1">
      <c r="A202" s="25"/>
      <c r="B202" s="28" t="s">
        <v>227</v>
      </c>
      <c r="C202" s="29">
        <v>604</v>
      </c>
      <c r="D202" s="30">
        <v>11</v>
      </c>
      <c r="E202" s="30">
        <v>1</v>
      </c>
      <c r="F202" s="19" t="s">
        <v>19</v>
      </c>
      <c r="G202" s="19" t="s">
        <v>14</v>
      </c>
      <c r="H202" s="19" t="s">
        <v>15</v>
      </c>
      <c r="I202" s="19" t="s">
        <v>14</v>
      </c>
      <c r="J202" s="19" t="s">
        <v>154</v>
      </c>
      <c r="K202" s="19" t="s">
        <v>14</v>
      </c>
      <c r="L202" s="19" t="s">
        <v>154</v>
      </c>
      <c r="M202" s="31">
        <f t="shared" si="86"/>
        <v>375000</v>
      </c>
      <c r="N202" s="31">
        <f t="shared" si="86"/>
        <v>0</v>
      </c>
      <c r="O202" s="31">
        <f t="shared" si="86"/>
        <v>215000</v>
      </c>
      <c r="P202" s="31">
        <f t="shared" si="86"/>
        <v>0</v>
      </c>
      <c r="Q202" s="31">
        <f t="shared" si="86"/>
        <v>215000</v>
      </c>
      <c r="R202" s="31">
        <f t="shared" si="86"/>
        <v>0</v>
      </c>
    </row>
    <row r="203" spans="1:18" ht="93.75">
      <c r="A203" s="25"/>
      <c r="B203" s="28" t="s">
        <v>226</v>
      </c>
      <c r="C203" s="29">
        <v>604</v>
      </c>
      <c r="D203" s="30">
        <v>11</v>
      </c>
      <c r="E203" s="30">
        <v>1</v>
      </c>
      <c r="F203" s="19" t="s">
        <v>19</v>
      </c>
      <c r="G203" s="19" t="s">
        <v>74</v>
      </c>
      <c r="H203" s="19" t="s">
        <v>15</v>
      </c>
      <c r="I203" s="19" t="s">
        <v>14</v>
      </c>
      <c r="J203" s="19" t="s">
        <v>154</v>
      </c>
      <c r="K203" s="19" t="s">
        <v>14</v>
      </c>
      <c r="L203" s="19" t="s">
        <v>154</v>
      </c>
      <c r="M203" s="31">
        <f aca="true" t="shared" si="87" ref="M203:R203">M204+M207</f>
        <v>375000</v>
      </c>
      <c r="N203" s="31">
        <f t="shared" si="87"/>
        <v>0</v>
      </c>
      <c r="O203" s="31">
        <f t="shared" si="87"/>
        <v>215000</v>
      </c>
      <c r="P203" s="31">
        <f t="shared" si="87"/>
        <v>0</v>
      </c>
      <c r="Q203" s="31">
        <f t="shared" si="87"/>
        <v>215000</v>
      </c>
      <c r="R203" s="31">
        <f t="shared" si="87"/>
        <v>0</v>
      </c>
    </row>
    <row r="204" spans="1:18" ht="18.75">
      <c r="A204" s="25"/>
      <c r="B204" s="28" t="s">
        <v>89</v>
      </c>
      <c r="C204" s="29">
        <v>604</v>
      </c>
      <c r="D204" s="30">
        <v>11</v>
      </c>
      <c r="E204" s="30">
        <v>1</v>
      </c>
      <c r="F204" s="19" t="s">
        <v>19</v>
      </c>
      <c r="G204" s="19" t="s">
        <v>74</v>
      </c>
      <c r="H204" s="19" t="s">
        <v>18</v>
      </c>
      <c r="I204" s="19" t="s">
        <v>50</v>
      </c>
      <c r="J204" s="19" t="s">
        <v>190</v>
      </c>
      <c r="K204" s="19" t="s">
        <v>14</v>
      </c>
      <c r="L204" s="19" t="s">
        <v>154</v>
      </c>
      <c r="M204" s="31">
        <f aca="true" t="shared" si="88" ref="M204:R204">M206</f>
        <v>225000</v>
      </c>
      <c r="N204" s="31">
        <f t="shared" si="88"/>
        <v>0</v>
      </c>
      <c r="O204" s="31">
        <f t="shared" si="88"/>
        <v>75000</v>
      </c>
      <c r="P204" s="31">
        <f t="shared" si="88"/>
        <v>0</v>
      </c>
      <c r="Q204" s="31">
        <f t="shared" si="88"/>
        <v>75000</v>
      </c>
      <c r="R204" s="31">
        <f t="shared" si="88"/>
        <v>0</v>
      </c>
    </row>
    <row r="205" spans="1:18" ht="45" customHeight="1">
      <c r="A205" s="25"/>
      <c r="B205" s="28" t="s">
        <v>167</v>
      </c>
      <c r="C205" s="29">
        <v>604</v>
      </c>
      <c r="D205" s="30">
        <v>11</v>
      </c>
      <c r="E205" s="30">
        <v>1</v>
      </c>
      <c r="F205" s="19" t="s">
        <v>19</v>
      </c>
      <c r="G205" s="19" t="s">
        <v>74</v>
      </c>
      <c r="H205" s="19" t="s">
        <v>18</v>
      </c>
      <c r="I205" s="19" t="s">
        <v>50</v>
      </c>
      <c r="J205" s="19" t="s">
        <v>190</v>
      </c>
      <c r="K205" s="19" t="s">
        <v>14</v>
      </c>
      <c r="L205" s="19" t="s">
        <v>162</v>
      </c>
      <c r="M205" s="31">
        <f aca="true" t="shared" si="89" ref="M205:R205">M206</f>
        <v>225000</v>
      </c>
      <c r="N205" s="31">
        <f t="shared" si="89"/>
        <v>0</v>
      </c>
      <c r="O205" s="31">
        <f t="shared" si="89"/>
        <v>75000</v>
      </c>
      <c r="P205" s="31">
        <f t="shared" si="89"/>
        <v>0</v>
      </c>
      <c r="Q205" s="31">
        <f t="shared" si="89"/>
        <v>75000</v>
      </c>
      <c r="R205" s="31">
        <f t="shared" si="89"/>
        <v>0</v>
      </c>
    </row>
    <row r="206" spans="1:18" ht="56.25">
      <c r="A206" s="25"/>
      <c r="B206" s="28" t="s">
        <v>52</v>
      </c>
      <c r="C206" s="29">
        <v>604</v>
      </c>
      <c r="D206" s="30">
        <v>11</v>
      </c>
      <c r="E206" s="30">
        <v>1</v>
      </c>
      <c r="F206" s="19" t="s">
        <v>19</v>
      </c>
      <c r="G206" s="19" t="s">
        <v>74</v>
      </c>
      <c r="H206" s="19" t="s">
        <v>18</v>
      </c>
      <c r="I206" s="19" t="s">
        <v>50</v>
      </c>
      <c r="J206" s="19" t="s">
        <v>190</v>
      </c>
      <c r="K206" s="19" t="s">
        <v>14</v>
      </c>
      <c r="L206" s="19" t="s">
        <v>118</v>
      </c>
      <c r="M206" s="31">
        <f>75000+250000-50000-150000+100000</f>
        <v>225000</v>
      </c>
      <c r="N206" s="31">
        <v>0</v>
      </c>
      <c r="O206" s="31">
        <v>75000</v>
      </c>
      <c r="P206" s="31">
        <v>0</v>
      </c>
      <c r="Q206" s="31">
        <v>75000</v>
      </c>
      <c r="R206" s="31">
        <v>0</v>
      </c>
    </row>
    <row r="207" spans="1:18" ht="61.5" customHeight="1">
      <c r="A207" s="25"/>
      <c r="B207" s="77" t="s">
        <v>85</v>
      </c>
      <c r="C207" s="29">
        <v>604</v>
      </c>
      <c r="D207" s="30">
        <v>11</v>
      </c>
      <c r="E207" s="30">
        <v>1</v>
      </c>
      <c r="F207" s="19" t="s">
        <v>19</v>
      </c>
      <c r="G207" s="19" t="s">
        <v>74</v>
      </c>
      <c r="H207" s="19" t="s">
        <v>18</v>
      </c>
      <c r="I207" s="19" t="s">
        <v>50</v>
      </c>
      <c r="J207" s="19" t="s">
        <v>188</v>
      </c>
      <c r="K207" s="19" t="s">
        <v>14</v>
      </c>
      <c r="L207" s="19" t="s">
        <v>154</v>
      </c>
      <c r="M207" s="31">
        <f aca="true" t="shared" si="90" ref="M207:R207">M209</f>
        <v>150000</v>
      </c>
      <c r="N207" s="31">
        <f t="shared" si="90"/>
        <v>0</v>
      </c>
      <c r="O207" s="31">
        <f t="shared" si="90"/>
        <v>140000</v>
      </c>
      <c r="P207" s="31">
        <f t="shared" si="90"/>
        <v>0</v>
      </c>
      <c r="Q207" s="31">
        <f t="shared" si="90"/>
        <v>140000</v>
      </c>
      <c r="R207" s="31">
        <f t="shared" si="90"/>
        <v>0</v>
      </c>
    </row>
    <row r="208" spans="1:18" ht="37.5">
      <c r="A208" s="25"/>
      <c r="B208" s="77" t="s">
        <v>167</v>
      </c>
      <c r="C208" s="29">
        <v>604</v>
      </c>
      <c r="D208" s="30">
        <v>11</v>
      </c>
      <c r="E208" s="30">
        <v>1</v>
      </c>
      <c r="F208" s="19" t="s">
        <v>19</v>
      </c>
      <c r="G208" s="19" t="s">
        <v>74</v>
      </c>
      <c r="H208" s="19" t="s">
        <v>18</v>
      </c>
      <c r="I208" s="19" t="s">
        <v>50</v>
      </c>
      <c r="J208" s="19" t="s">
        <v>188</v>
      </c>
      <c r="K208" s="19" t="s">
        <v>14</v>
      </c>
      <c r="L208" s="19" t="s">
        <v>162</v>
      </c>
      <c r="M208" s="31">
        <f aca="true" t="shared" si="91" ref="M208:R208">M209</f>
        <v>150000</v>
      </c>
      <c r="N208" s="31">
        <f t="shared" si="91"/>
        <v>0</v>
      </c>
      <c r="O208" s="31">
        <f t="shared" si="91"/>
        <v>140000</v>
      </c>
      <c r="P208" s="31">
        <f t="shared" si="91"/>
        <v>0</v>
      </c>
      <c r="Q208" s="31">
        <f t="shared" si="91"/>
        <v>140000</v>
      </c>
      <c r="R208" s="31">
        <f t="shared" si="91"/>
        <v>0</v>
      </c>
    </row>
    <row r="209" spans="1:18" ht="59.25" customHeight="1">
      <c r="A209" s="25"/>
      <c r="B209" s="28" t="s">
        <v>52</v>
      </c>
      <c r="C209" s="29">
        <v>604</v>
      </c>
      <c r="D209" s="30">
        <v>11</v>
      </c>
      <c r="E209" s="30">
        <v>1</v>
      </c>
      <c r="F209" s="19" t="s">
        <v>19</v>
      </c>
      <c r="G209" s="19" t="s">
        <v>74</v>
      </c>
      <c r="H209" s="19" t="s">
        <v>18</v>
      </c>
      <c r="I209" s="19" t="s">
        <v>50</v>
      </c>
      <c r="J209" s="19" t="s">
        <v>188</v>
      </c>
      <c r="K209" s="19" t="s">
        <v>14</v>
      </c>
      <c r="L209" s="19" t="s">
        <v>118</v>
      </c>
      <c r="M209" s="31">
        <f>140000+60000-100000-50000+100000</f>
        <v>150000</v>
      </c>
      <c r="N209" s="31">
        <v>0</v>
      </c>
      <c r="O209" s="31">
        <v>140000</v>
      </c>
      <c r="P209" s="31">
        <v>0</v>
      </c>
      <c r="Q209" s="31">
        <v>140000</v>
      </c>
      <c r="R209" s="31">
        <v>0</v>
      </c>
    </row>
    <row r="210" spans="1:18" ht="409.5" customHeight="1" hidden="1">
      <c r="A210" s="74"/>
      <c r="B210" s="74"/>
      <c r="C210" s="74"/>
      <c r="D210" s="78"/>
      <c r="E210" s="78"/>
      <c r="F210" s="22"/>
      <c r="G210" s="22"/>
      <c r="H210" s="22"/>
      <c r="I210" s="22"/>
      <c r="J210" s="22"/>
      <c r="K210" s="22"/>
      <c r="L210" s="22"/>
      <c r="M210" s="79"/>
      <c r="N210" s="79"/>
      <c r="O210" s="79"/>
      <c r="P210" s="79"/>
      <c r="Q210" s="79"/>
      <c r="R210" s="79"/>
    </row>
    <row r="211" spans="1:18" s="14" customFormat="1" ht="18.75">
      <c r="A211" s="81"/>
      <c r="B211" s="81" t="s">
        <v>46</v>
      </c>
      <c r="C211" s="29"/>
      <c r="D211" s="82"/>
      <c r="E211" s="82"/>
      <c r="F211" s="83"/>
      <c r="G211" s="83"/>
      <c r="H211" s="83"/>
      <c r="I211" s="83"/>
      <c r="J211" s="83"/>
      <c r="K211" s="83"/>
      <c r="L211" s="83"/>
      <c r="M211" s="84">
        <f aca="true" t="shared" si="92" ref="M211:R211">M13</f>
        <v>37659582.34</v>
      </c>
      <c r="N211" s="84">
        <f t="shared" si="92"/>
        <v>464766</v>
      </c>
      <c r="O211" s="84">
        <f t="shared" si="92"/>
        <v>22419273.11</v>
      </c>
      <c r="P211" s="84">
        <f t="shared" si="92"/>
        <v>464766</v>
      </c>
      <c r="Q211" s="84">
        <f t="shared" si="92"/>
        <v>21163995.909999996</v>
      </c>
      <c r="R211" s="84">
        <f t="shared" si="92"/>
        <v>464766</v>
      </c>
    </row>
    <row r="212" spans="1:18" ht="25.5" customHeight="1">
      <c r="A212" s="2"/>
      <c r="B212" s="2"/>
      <c r="C212" s="2"/>
      <c r="D212" s="2"/>
      <c r="E212" s="2"/>
      <c r="F212" s="61"/>
      <c r="G212" s="61"/>
      <c r="H212" s="61"/>
      <c r="I212" s="61"/>
      <c r="J212" s="61"/>
      <c r="K212" s="61"/>
      <c r="L212" s="61"/>
      <c r="M212" s="2"/>
      <c r="N212" s="2"/>
      <c r="O212" s="2"/>
      <c r="P212" s="2"/>
      <c r="Q212" s="2"/>
      <c r="R212" s="2"/>
    </row>
    <row r="213" spans="1:18" ht="25.5" customHeight="1">
      <c r="A213" s="2"/>
      <c r="B213" s="2"/>
      <c r="C213" s="2"/>
      <c r="D213" s="2"/>
      <c r="E213" s="2"/>
      <c r="F213" s="61"/>
      <c r="G213" s="61"/>
      <c r="H213" s="61"/>
      <c r="I213" s="61"/>
      <c r="J213" s="61"/>
      <c r="K213" s="61"/>
      <c r="L213" s="61"/>
      <c r="M213" s="85"/>
      <c r="N213" s="2"/>
      <c r="O213" s="85"/>
      <c r="P213" s="2"/>
      <c r="Q213" s="85"/>
      <c r="R213" s="2"/>
    </row>
    <row r="214" spans="1:18" ht="25.5" customHeight="1">
      <c r="A214" s="2"/>
      <c r="B214" s="2"/>
      <c r="C214" s="2"/>
      <c r="D214" s="2"/>
      <c r="E214" s="2"/>
      <c r="F214" s="61"/>
      <c r="G214" s="61"/>
      <c r="H214" s="61"/>
      <c r="I214" s="61"/>
      <c r="J214" s="61"/>
      <c r="K214" s="61"/>
      <c r="L214" s="61"/>
      <c r="M214" s="85"/>
      <c r="N214" s="85"/>
      <c r="O214" s="85"/>
      <c r="P214" s="85"/>
      <c r="Q214" s="85"/>
      <c r="R214" s="85"/>
    </row>
    <row r="215" spans="1:18" ht="25.5" customHeight="1">
      <c r="A215" s="2"/>
      <c r="B215" s="2"/>
      <c r="C215" s="2"/>
      <c r="D215" s="2"/>
      <c r="E215" s="2"/>
      <c r="F215" s="61"/>
      <c r="G215" s="61"/>
      <c r="H215" s="61"/>
      <c r="I215" s="61"/>
      <c r="J215" s="61"/>
      <c r="K215" s="61"/>
      <c r="L215" s="61"/>
      <c r="M215" s="85"/>
      <c r="N215" s="85"/>
      <c r="O215" s="85"/>
      <c r="P215" s="85"/>
      <c r="Q215" s="85"/>
      <c r="R215" s="85"/>
    </row>
    <row r="216" spans="1:18" ht="25.5" customHeight="1">
      <c r="A216" s="2"/>
      <c r="B216" s="2"/>
      <c r="C216" s="2"/>
      <c r="D216" s="2"/>
      <c r="E216" s="2"/>
      <c r="F216" s="61"/>
      <c r="G216" s="61"/>
      <c r="H216" s="61"/>
      <c r="I216" s="61"/>
      <c r="J216" s="61"/>
      <c r="K216" s="61"/>
      <c r="L216" s="61"/>
      <c r="M216" s="2"/>
      <c r="N216" s="2"/>
      <c r="O216" s="2"/>
      <c r="P216" s="2"/>
      <c r="Q216" s="2"/>
      <c r="R216" s="2"/>
    </row>
    <row r="217" spans="1:18" ht="25.5" customHeight="1">
      <c r="A217" s="2"/>
      <c r="B217" s="2"/>
      <c r="C217" s="2"/>
      <c r="D217" s="2"/>
      <c r="E217" s="2"/>
      <c r="F217" s="61"/>
      <c r="G217" s="61"/>
      <c r="H217" s="61"/>
      <c r="I217" s="61"/>
      <c r="J217" s="61"/>
      <c r="K217" s="61"/>
      <c r="L217" s="61"/>
      <c r="M217" s="2"/>
      <c r="N217" s="2"/>
      <c r="O217" s="2"/>
      <c r="P217" s="2"/>
      <c r="Q217" s="2"/>
      <c r="R217" s="2"/>
    </row>
    <row r="218" spans="1:18" ht="25.5" customHeight="1">
      <c r="A218" s="2"/>
      <c r="B218" s="2"/>
      <c r="C218" s="2"/>
      <c r="D218" s="2"/>
      <c r="E218" s="2"/>
      <c r="F218" s="61"/>
      <c r="G218" s="61"/>
      <c r="H218" s="61"/>
      <c r="I218" s="61"/>
      <c r="J218" s="61"/>
      <c r="K218" s="61"/>
      <c r="L218" s="61"/>
      <c r="M218" s="2"/>
      <c r="N218" s="2"/>
      <c r="O218" s="2"/>
      <c r="P218" s="2"/>
      <c r="Q218" s="2"/>
      <c r="R218" s="2"/>
    </row>
    <row r="219" spans="1:18" ht="25.5" customHeight="1">
      <c r="A219" s="2"/>
      <c r="B219" s="2"/>
      <c r="C219" s="2"/>
      <c r="D219" s="2"/>
      <c r="E219" s="2"/>
      <c r="F219" s="61"/>
      <c r="G219" s="61"/>
      <c r="H219" s="61"/>
      <c r="I219" s="61"/>
      <c r="J219" s="61"/>
      <c r="K219" s="61"/>
      <c r="L219" s="61"/>
      <c r="M219" s="2"/>
      <c r="N219" s="2"/>
      <c r="O219" s="2"/>
      <c r="P219" s="2"/>
      <c r="Q219" s="2"/>
      <c r="R219" s="2"/>
    </row>
    <row r="220" spans="1:18" ht="25.5" customHeight="1">
      <c r="A220" s="2"/>
      <c r="B220" s="2"/>
      <c r="C220" s="2"/>
      <c r="D220" s="2"/>
      <c r="E220" s="2"/>
      <c r="F220" s="61"/>
      <c r="G220" s="61"/>
      <c r="H220" s="61"/>
      <c r="I220" s="61"/>
      <c r="J220" s="61"/>
      <c r="K220" s="61"/>
      <c r="L220" s="61"/>
      <c r="M220" s="2"/>
      <c r="N220" s="2"/>
      <c r="O220" s="2"/>
      <c r="P220" s="2"/>
      <c r="Q220" s="2"/>
      <c r="R220" s="2"/>
    </row>
    <row r="221" spans="1:18" ht="25.5" customHeight="1">
      <c r="A221" s="2"/>
      <c r="B221" s="2"/>
      <c r="C221" s="2"/>
      <c r="D221" s="2"/>
      <c r="E221" s="2"/>
      <c r="F221" s="61"/>
      <c r="G221" s="61"/>
      <c r="H221" s="61"/>
      <c r="I221" s="61"/>
      <c r="J221" s="61"/>
      <c r="K221" s="61"/>
      <c r="L221" s="61"/>
      <c r="M221" s="2"/>
      <c r="N221" s="2"/>
      <c r="O221" s="2"/>
      <c r="P221" s="2"/>
      <c r="Q221" s="2"/>
      <c r="R221" s="2"/>
    </row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</sheetData>
  <sheetProtection/>
  <mergeCells count="22">
    <mergeCell ref="F12:K12"/>
    <mergeCell ref="F11:K11"/>
    <mergeCell ref="M2:N2"/>
    <mergeCell ref="M3:N3"/>
    <mergeCell ref="M4:N4"/>
    <mergeCell ref="M5:N5"/>
    <mergeCell ref="O2:P2"/>
    <mergeCell ref="O3:P3"/>
    <mergeCell ref="O4:P4"/>
    <mergeCell ref="O5:P5"/>
    <mergeCell ref="B9:B11"/>
    <mergeCell ref="C9:L10"/>
    <mergeCell ref="Q2:R2"/>
    <mergeCell ref="Q3:R3"/>
    <mergeCell ref="Q4:R4"/>
    <mergeCell ref="Q5:R5"/>
    <mergeCell ref="M9:R9"/>
    <mergeCell ref="M10:N10"/>
    <mergeCell ref="O10:P10"/>
    <mergeCell ref="Q10:R10"/>
    <mergeCell ref="A7:R7"/>
    <mergeCell ref="A9:A11"/>
  </mergeCells>
  <printOptions horizontalCentered="1"/>
  <pageMargins left="0" right="0" top="0.5905511811023623" bottom="0.1968503937007874" header="0.5118110236220472" footer="0.5118110236220472"/>
  <pageSetup fitToHeight="27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C159"/>
  <sheetViews>
    <sheetView tabSelected="1" view="pageBreakPreview" zoomScale="70" zoomScaleNormal="75" zoomScaleSheetLayoutView="70" zoomScalePageLayoutView="25" workbookViewId="0" topLeftCell="P1">
      <selection activeCell="AA4" sqref="AA4:AB4"/>
    </sheetView>
  </sheetViews>
  <sheetFormatPr defaultColWidth="9.28125" defaultRowHeight="15"/>
  <cols>
    <col min="1" max="1" width="8.57421875" style="17" customWidth="1"/>
    <col min="2" max="2" width="68.421875" style="1" customWidth="1"/>
    <col min="3" max="15" width="0" style="1" hidden="1" customWidth="1"/>
    <col min="16" max="16" width="5.57421875" style="17" customWidth="1"/>
    <col min="17" max="17" width="5.140625" style="17" customWidth="1"/>
    <col min="18" max="19" width="5.00390625" style="17" customWidth="1"/>
    <col min="20" max="20" width="6.8515625" style="17" customWidth="1"/>
    <col min="21" max="21" width="4.140625" style="17" customWidth="1"/>
    <col min="22" max="22" width="7.7109375" style="17" customWidth="1"/>
    <col min="23" max="23" width="21.140625" style="1" customWidth="1"/>
    <col min="24" max="24" width="17.7109375" style="1" customWidth="1"/>
    <col min="25" max="25" width="21.140625" style="1" customWidth="1"/>
    <col min="26" max="26" width="17.7109375" style="1" customWidth="1"/>
    <col min="27" max="27" width="21.140625" style="1" customWidth="1"/>
    <col min="28" max="28" width="17.7109375" style="1" customWidth="1"/>
    <col min="29" max="16384" width="9.28125" style="1" customWidth="1"/>
  </cols>
  <sheetData>
    <row r="1" spans="1:28" ht="20.25" customHeight="1">
      <c r="A1" s="15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5"/>
      <c r="Q1" s="15"/>
      <c r="R1" s="15"/>
      <c r="S1" s="15"/>
      <c r="T1" s="15"/>
      <c r="U1" s="15"/>
      <c r="V1" s="15"/>
      <c r="W1" s="135"/>
      <c r="X1" s="135"/>
      <c r="Y1" s="135"/>
      <c r="Z1" s="135"/>
      <c r="AA1" s="135" t="s">
        <v>22</v>
      </c>
      <c r="AB1" s="135"/>
    </row>
    <row r="2" spans="1:28" ht="20.25" customHeight="1">
      <c r="A2" s="1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5"/>
      <c r="Q2" s="15"/>
      <c r="R2" s="15"/>
      <c r="S2" s="15"/>
      <c r="T2" s="15"/>
      <c r="U2" s="15"/>
      <c r="V2" s="15"/>
      <c r="W2" s="135"/>
      <c r="X2" s="135"/>
      <c r="Y2" s="135"/>
      <c r="Z2" s="135"/>
      <c r="AA2" s="135" t="s">
        <v>134</v>
      </c>
      <c r="AB2" s="135"/>
    </row>
    <row r="3" spans="1:28" ht="20.25" customHeight="1">
      <c r="A3" s="1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5"/>
      <c r="Q3" s="15"/>
      <c r="R3" s="15"/>
      <c r="S3" s="15"/>
      <c r="T3" s="15"/>
      <c r="U3" s="15"/>
      <c r="V3" s="15"/>
      <c r="W3" s="135"/>
      <c r="X3" s="135"/>
      <c r="Y3" s="135"/>
      <c r="Z3" s="135"/>
      <c r="AA3" s="135" t="s">
        <v>79</v>
      </c>
      <c r="AB3" s="135"/>
    </row>
    <row r="4" spans="1:28" ht="20.25" customHeight="1">
      <c r="A4" s="1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5"/>
      <c r="Q4" s="15"/>
      <c r="R4" s="15"/>
      <c r="S4" s="15"/>
      <c r="T4" s="15"/>
      <c r="U4" s="15"/>
      <c r="V4" s="15"/>
      <c r="W4" s="135"/>
      <c r="X4" s="135"/>
      <c r="Y4" s="135"/>
      <c r="Z4" s="135"/>
      <c r="AA4" s="135" t="s">
        <v>280</v>
      </c>
      <c r="AB4" s="135"/>
    </row>
    <row r="5" spans="1:28" ht="15" customHeight="1">
      <c r="A5" s="1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5"/>
      <c r="Q5" s="15"/>
      <c r="R5" s="15"/>
      <c r="S5" s="15"/>
      <c r="T5" s="15"/>
      <c r="U5" s="15"/>
      <c r="V5" s="15"/>
      <c r="W5" s="7"/>
      <c r="X5" s="7"/>
      <c r="Y5" s="7"/>
      <c r="Z5" s="7"/>
      <c r="AA5" s="7"/>
      <c r="AB5" s="7"/>
    </row>
    <row r="6" spans="1:28" ht="5.25" customHeight="1" hidden="1">
      <c r="A6" s="1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5"/>
      <c r="Q6" s="15"/>
      <c r="R6" s="15"/>
      <c r="S6" s="15"/>
      <c r="T6" s="15"/>
      <c r="U6" s="15"/>
      <c r="V6" s="15"/>
      <c r="W6" s="7"/>
      <c r="X6" s="7"/>
      <c r="Y6" s="7"/>
      <c r="Z6" s="7"/>
      <c r="AA6" s="7"/>
      <c r="AB6" s="7"/>
    </row>
    <row r="7" spans="1:28" ht="19.5" customHeight="1">
      <c r="A7" s="133" t="s">
        <v>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</row>
    <row r="8" spans="1:28" ht="19.5" customHeight="1">
      <c r="A8" s="133" t="s">
        <v>204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</row>
    <row r="9" spans="1:28" ht="19.5" customHeight="1">
      <c r="A9" s="133" t="s">
        <v>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</row>
    <row r="10" spans="1:28" ht="19.5" customHeight="1">
      <c r="A10" s="133" t="s">
        <v>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</row>
    <row r="11" spans="1:28" ht="19.5" customHeight="1">
      <c r="A11" s="133" t="s">
        <v>195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</row>
    <row r="12" spans="1:28" ht="19.5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6"/>
      <c r="Q12" s="16"/>
      <c r="R12" s="16"/>
      <c r="S12" s="16"/>
      <c r="T12" s="16"/>
      <c r="U12" s="16"/>
      <c r="V12" s="16"/>
      <c r="W12" s="3"/>
      <c r="X12" s="3"/>
      <c r="Y12" s="3"/>
      <c r="Z12" s="3"/>
      <c r="AA12" s="3"/>
      <c r="AB12" s="3"/>
    </row>
    <row r="13" spans="1:28" ht="19.5" customHeight="1">
      <c r="A13" s="132" t="s">
        <v>47</v>
      </c>
      <c r="B13" s="123" t="s">
        <v>131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132" t="s">
        <v>128</v>
      </c>
      <c r="Q13" s="132"/>
      <c r="R13" s="132"/>
      <c r="S13" s="132"/>
      <c r="T13" s="132"/>
      <c r="U13" s="132"/>
      <c r="V13" s="132"/>
      <c r="W13" s="134" t="s">
        <v>199</v>
      </c>
      <c r="X13" s="134"/>
      <c r="Y13" s="134"/>
      <c r="Z13" s="134"/>
      <c r="AA13" s="134"/>
      <c r="AB13" s="134"/>
    </row>
    <row r="14" spans="1:28" ht="41.25" customHeight="1">
      <c r="A14" s="132"/>
      <c r="B14" s="123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32"/>
      <c r="Q14" s="132"/>
      <c r="R14" s="132"/>
      <c r="S14" s="132"/>
      <c r="T14" s="132"/>
      <c r="U14" s="132"/>
      <c r="V14" s="132"/>
      <c r="W14" s="130" t="s">
        <v>196</v>
      </c>
      <c r="X14" s="131"/>
      <c r="Y14" s="130" t="s">
        <v>197</v>
      </c>
      <c r="Z14" s="131"/>
      <c r="AA14" s="130" t="s">
        <v>198</v>
      </c>
      <c r="AB14" s="131"/>
    </row>
    <row r="15" spans="1:28" ht="97.5" customHeight="1">
      <c r="A15" s="132"/>
      <c r="B15" s="123"/>
      <c r="C15" s="25" t="s">
        <v>3</v>
      </c>
      <c r="D15" s="25" t="s">
        <v>4</v>
      </c>
      <c r="E15" s="25" t="s">
        <v>5</v>
      </c>
      <c r="F15" s="25" t="s">
        <v>6</v>
      </c>
      <c r="G15" s="25"/>
      <c r="H15" s="25"/>
      <c r="I15" s="25" t="s">
        <v>7</v>
      </c>
      <c r="J15" s="25" t="s">
        <v>8</v>
      </c>
      <c r="K15" s="25" t="s">
        <v>9</v>
      </c>
      <c r="L15" s="25"/>
      <c r="M15" s="25" t="s">
        <v>10</v>
      </c>
      <c r="N15" s="25" t="s">
        <v>11</v>
      </c>
      <c r="O15" s="25" t="s">
        <v>12</v>
      </c>
      <c r="P15" s="132" t="s">
        <v>48</v>
      </c>
      <c r="Q15" s="132"/>
      <c r="R15" s="132"/>
      <c r="S15" s="132"/>
      <c r="T15" s="132"/>
      <c r="U15" s="132"/>
      <c r="V15" s="76" t="s">
        <v>49</v>
      </c>
      <c r="W15" s="25" t="s">
        <v>23</v>
      </c>
      <c r="X15" s="25" t="s">
        <v>24</v>
      </c>
      <c r="Y15" s="25" t="s">
        <v>23</v>
      </c>
      <c r="Z15" s="25" t="s">
        <v>24</v>
      </c>
      <c r="AA15" s="25" t="s">
        <v>23</v>
      </c>
      <c r="AB15" s="25" t="s">
        <v>24</v>
      </c>
    </row>
    <row r="16" spans="1:28" ht="26.25" customHeight="1">
      <c r="A16" s="19">
        <v>1</v>
      </c>
      <c r="B16" s="74">
        <v>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32">
        <v>3</v>
      </c>
      <c r="Q16" s="132"/>
      <c r="R16" s="132"/>
      <c r="S16" s="132"/>
      <c r="T16" s="132"/>
      <c r="U16" s="132"/>
      <c r="V16" s="19">
        <v>4</v>
      </c>
      <c r="W16" s="25">
        <v>5</v>
      </c>
      <c r="X16" s="25">
        <v>6</v>
      </c>
      <c r="Y16" s="25">
        <v>5</v>
      </c>
      <c r="Z16" s="25">
        <v>6</v>
      </c>
      <c r="AA16" s="25">
        <v>5</v>
      </c>
      <c r="AB16" s="25">
        <v>6</v>
      </c>
    </row>
    <row r="17" spans="1:28" ht="121.5" customHeight="1">
      <c r="A17" s="22" t="s">
        <v>58</v>
      </c>
      <c r="B17" s="20" t="s">
        <v>227</v>
      </c>
      <c r="C17" s="128"/>
      <c r="D17" s="128"/>
      <c r="E17" s="128"/>
      <c r="F17" s="128"/>
      <c r="G17" s="128"/>
      <c r="H17" s="128"/>
      <c r="I17" s="128"/>
      <c r="J17" s="128"/>
      <c r="K17" s="128"/>
      <c r="L17" s="21" t="s">
        <v>13</v>
      </c>
      <c r="M17" s="18" t="s">
        <v>57</v>
      </c>
      <c r="N17" s="18">
        <v>612</v>
      </c>
      <c r="O17" s="18">
        <v>10101</v>
      </c>
      <c r="P17" s="22" t="s">
        <v>19</v>
      </c>
      <c r="Q17" s="22" t="s">
        <v>14</v>
      </c>
      <c r="R17" s="22" t="s">
        <v>15</v>
      </c>
      <c r="S17" s="22" t="s">
        <v>14</v>
      </c>
      <c r="T17" s="22" t="s">
        <v>154</v>
      </c>
      <c r="U17" s="19" t="s">
        <v>14</v>
      </c>
      <c r="V17" s="22" t="s">
        <v>154</v>
      </c>
      <c r="W17" s="72">
        <f>W101+W47+W65+W78+W18+W61+W126+W136</f>
        <v>37659582.34</v>
      </c>
      <c r="X17" s="72">
        <f>X101+X47+X65+X78+X18+X61</f>
        <v>0</v>
      </c>
      <c r="Y17" s="72">
        <f>Y101+Y47+Y65+Y78+Y18+Y61</f>
        <v>22419273.11</v>
      </c>
      <c r="Z17" s="72">
        <f>Z101+Z47+Z65+Z78+Z18+Z61</f>
        <v>0</v>
      </c>
      <c r="AA17" s="72">
        <f>AA101+AA47+AA65+AA78+AA18+AA61</f>
        <v>21163995.91</v>
      </c>
      <c r="AB17" s="72">
        <f>AB101+AB47+AB65+AB78+AB18+AB61</f>
        <v>0</v>
      </c>
    </row>
    <row r="18" spans="1:28" ht="56.25">
      <c r="A18" s="90" t="s">
        <v>82</v>
      </c>
      <c r="B18" s="88" t="s">
        <v>221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89"/>
      <c r="M18" s="89"/>
      <c r="N18" s="89"/>
      <c r="O18" s="89"/>
      <c r="P18" s="90" t="s">
        <v>19</v>
      </c>
      <c r="Q18" s="91" t="s">
        <v>58</v>
      </c>
      <c r="R18" s="91" t="s">
        <v>15</v>
      </c>
      <c r="S18" s="91" t="s">
        <v>14</v>
      </c>
      <c r="T18" s="91" t="s">
        <v>154</v>
      </c>
      <c r="U18" s="87" t="s">
        <v>14</v>
      </c>
      <c r="V18" s="91" t="s">
        <v>154</v>
      </c>
      <c r="W18" s="92">
        <f aca="true" t="shared" si="0" ref="W18:AB18">W19</f>
        <v>11508161</v>
      </c>
      <c r="X18" s="92">
        <f t="shared" si="0"/>
        <v>0</v>
      </c>
      <c r="Y18" s="92">
        <f t="shared" si="0"/>
        <v>10256236</v>
      </c>
      <c r="Z18" s="92">
        <f t="shared" si="0"/>
        <v>0</v>
      </c>
      <c r="AA18" s="92">
        <f t="shared" si="0"/>
        <v>10256236</v>
      </c>
      <c r="AB18" s="92">
        <f t="shared" si="0"/>
        <v>0</v>
      </c>
    </row>
    <row r="19" spans="1:28" ht="37.5">
      <c r="A19" s="22" t="s">
        <v>151</v>
      </c>
      <c r="B19" s="23" t="s">
        <v>145</v>
      </c>
      <c r="C19" s="128"/>
      <c r="D19" s="128"/>
      <c r="E19" s="128"/>
      <c r="F19" s="128"/>
      <c r="G19" s="128"/>
      <c r="H19" s="128"/>
      <c r="I19" s="128"/>
      <c r="J19" s="128"/>
      <c r="K19" s="128"/>
      <c r="L19" s="21"/>
      <c r="M19" s="18"/>
      <c r="N19" s="18"/>
      <c r="O19" s="18"/>
      <c r="P19" s="22" t="s">
        <v>19</v>
      </c>
      <c r="Q19" s="22" t="s">
        <v>58</v>
      </c>
      <c r="R19" s="22" t="s">
        <v>17</v>
      </c>
      <c r="S19" s="22" t="s">
        <v>14</v>
      </c>
      <c r="T19" s="22" t="s">
        <v>154</v>
      </c>
      <c r="U19" s="19" t="s">
        <v>14</v>
      </c>
      <c r="V19" s="22" t="s">
        <v>154</v>
      </c>
      <c r="W19" s="72">
        <f>W20+W25+W31+W39+W41+W44</f>
        <v>11508161</v>
      </c>
      <c r="X19" s="72">
        <f>X20+X25+X31+X39+X41</f>
        <v>0</v>
      </c>
      <c r="Y19" s="72">
        <f>Y20+Y25+Y31+Y39+Y41+Y44</f>
        <v>10256236</v>
      </c>
      <c r="Z19" s="72">
        <f>Z20+Z25+Z31+Z39+Z41</f>
        <v>0</v>
      </c>
      <c r="AA19" s="72">
        <f>AA20+AA25+AA31+AA39+AA41+AA44</f>
        <v>10256236</v>
      </c>
      <c r="AB19" s="72">
        <f>AB20+AB25+AB31+AB39+AB41</f>
        <v>0</v>
      </c>
    </row>
    <row r="20" spans="1:28" ht="37.5">
      <c r="A20" s="22" t="s">
        <v>173</v>
      </c>
      <c r="B20" s="23" t="s">
        <v>55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21"/>
      <c r="M20" s="18"/>
      <c r="N20" s="18"/>
      <c r="O20" s="18"/>
      <c r="P20" s="22" t="s">
        <v>19</v>
      </c>
      <c r="Q20" s="22" t="s">
        <v>58</v>
      </c>
      <c r="R20" s="22" t="s">
        <v>17</v>
      </c>
      <c r="S20" s="22" t="s">
        <v>50</v>
      </c>
      <c r="T20" s="22" t="s">
        <v>187</v>
      </c>
      <c r="U20" s="19" t="s">
        <v>14</v>
      </c>
      <c r="V20" s="22" t="s">
        <v>154</v>
      </c>
      <c r="W20" s="72">
        <f aca="true" t="shared" si="1" ref="W20:AB20">W22+W24</f>
        <v>4104403.86</v>
      </c>
      <c r="X20" s="72">
        <f t="shared" si="1"/>
        <v>0</v>
      </c>
      <c r="Y20" s="72">
        <f t="shared" si="1"/>
        <v>3911270</v>
      </c>
      <c r="Z20" s="72">
        <f t="shared" si="1"/>
        <v>0</v>
      </c>
      <c r="AA20" s="72">
        <f t="shared" si="1"/>
        <v>3911270</v>
      </c>
      <c r="AB20" s="72">
        <f t="shared" si="1"/>
        <v>0</v>
      </c>
    </row>
    <row r="21" spans="1:28" ht="93.75">
      <c r="A21" s="22"/>
      <c r="B21" s="23" t="s">
        <v>166</v>
      </c>
      <c r="C21" s="18"/>
      <c r="D21" s="18"/>
      <c r="E21" s="18"/>
      <c r="F21" s="18"/>
      <c r="G21" s="18"/>
      <c r="H21" s="18"/>
      <c r="I21" s="18"/>
      <c r="J21" s="18"/>
      <c r="K21" s="18"/>
      <c r="L21" s="21"/>
      <c r="M21" s="18"/>
      <c r="N21" s="18"/>
      <c r="O21" s="18"/>
      <c r="P21" s="22" t="s">
        <v>19</v>
      </c>
      <c r="Q21" s="22" t="s">
        <v>58</v>
      </c>
      <c r="R21" s="22" t="s">
        <v>17</v>
      </c>
      <c r="S21" s="22" t="s">
        <v>50</v>
      </c>
      <c r="T21" s="22" t="s">
        <v>187</v>
      </c>
      <c r="U21" s="19" t="s">
        <v>14</v>
      </c>
      <c r="V21" s="22" t="s">
        <v>164</v>
      </c>
      <c r="W21" s="72">
        <f aca="true" t="shared" si="2" ref="W21:AB21">W22</f>
        <v>3994403.86</v>
      </c>
      <c r="X21" s="72">
        <f t="shared" si="2"/>
        <v>0</v>
      </c>
      <c r="Y21" s="72">
        <f t="shared" si="2"/>
        <v>3841270</v>
      </c>
      <c r="Z21" s="72">
        <f t="shared" si="2"/>
        <v>0</v>
      </c>
      <c r="AA21" s="72">
        <f t="shared" si="2"/>
        <v>3841270</v>
      </c>
      <c r="AB21" s="72">
        <f t="shared" si="2"/>
        <v>0</v>
      </c>
    </row>
    <row r="22" spans="1:28" ht="37.5">
      <c r="A22" s="22"/>
      <c r="B22" s="23" t="s">
        <v>51</v>
      </c>
      <c r="C22" s="128"/>
      <c r="D22" s="128"/>
      <c r="E22" s="128"/>
      <c r="F22" s="128"/>
      <c r="G22" s="128"/>
      <c r="H22" s="128"/>
      <c r="I22" s="128"/>
      <c r="J22" s="128"/>
      <c r="K22" s="128"/>
      <c r="L22" s="21"/>
      <c r="M22" s="18"/>
      <c r="N22" s="18"/>
      <c r="O22" s="18"/>
      <c r="P22" s="22" t="s">
        <v>19</v>
      </c>
      <c r="Q22" s="22" t="s">
        <v>58</v>
      </c>
      <c r="R22" s="22" t="s">
        <v>17</v>
      </c>
      <c r="S22" s="22" t="s">
        <v>50</v>
      </c>
      <c r="T22" s="22" t="s">
        <v>187</v>
      </c>
      <c r="U22" s="19" t="s">
        <v>14</v>
      </c>
      <c r="V22" s="22" t="s">
        <v>109</v>
      </c>
      <c r="W22" s="72">
        <f>'Приложение Вед. структура'!M28+'Приложение Вед. структура'!M20</f>
        <v>3994403.86</v>
      </c>
      <c r="X22" s="72">
        <f>'Приложение Вед. структура'!N28+'Приложение Вед. структура'!N20</f>
        <v>0</v>
      </c>
      <c r="Y22" s="72">
        <f>'Приложение Вед. структура'!O28+'Приложение Вед. структура'!O20</f>
        <v>3841270</v>
      </c>
      <c r="Z22" s="72">
        <f>'Приложение Вед. структура'!P28+'Приложение Вед. структура'!P20</f>
        <v>0</v>
      </c>
      <c r="AA22" s="72">
        <f>'Приложение Вед. структура'!Q28+'Приложение Вед. структура'!Q20</f>
        <v>3841270</v>
      </c>
      <c r="AB22" s="72">
        <f>'Приложение Вед. структура'!R28+'Приложение Вед. структура'!R20</f>
        <v>0</v>
      </c>
    </row>
    <row r="23" spans="1:28" ht="37.5">
      <c r="A23" s="22"/>
      <c r="B23" s="23" t="s">
        <v>167</v>
      </c>
      <c r="C23" s="18"/>
      <c r="D23" s="18"/>
      <c r="E23" s="18"/>
      <c r="F23" s="18"/>
      <c r="G23" s="18"/>
      <c r="H23" s="18"/>
      <c r="I23" s="18"/>
      <c r="J23" s="18"/>
      <c r="K23" s="18"/>
      <c r="L23" s="21"/>
      <c r="M23" s="18"/>
      <c r="N23" s="18"/>
      <c r="O23" s="18"/>
      <c r="P23" s="22" t="s">
        <v>19</v>
      </c>
      <c r="Q23" s="22" t="s">
        <v>58</v>
      </c>
      <c r="R23" s="22" t="s">
        <v>17</v>
      </c>
      <c r="S23" s="22" t="s">
        <v>50</v>
      </c>
      <c r="T23" s="22" t="s">
        <v>187</v>
      </c>
      <c r="U23" s="19" t="s">
        <v>14</v>
      </c>
      <c r="V23" s="22" t="s">
        <v>162</v>
      </c>
      <c r="W23" s="72">
        <f aca="true" t="shared" si="3" ref="W23:AB23">W24</f>
        <v>110000</v>
      </c>
      <c r="X23" s="72">
        <f t="shared" si="3"/>
        <v>0</v>
      </c>
      <c r="Y23" s="72">
        <f t="shared" si="3"/>
        <v>70000</v>
      </c>
      <c r="Z23" s="72">
        <f t="shared" si="3"/>
        <v>0</v>
      </c>
      <c r="AA23" s="72">
        <f t="shared" si="3"/>
        <v>70000</v>
      </c>
      <c r="AB23" s="72">
        <f t="shared" si="3"/>
        <v>0</v>
      </c>
    </row>
    <row r="24" spans="1:28" ht="37.5" customHeight="1">
      <c r="A24" s="22"/>
      <c r="B24" s="23" t="s">
        <v>52</v>
      </c>
      <c r="C24" s="18"/>
      <c r="D24" s="18"/>
      <c r="E24" s="18"/>
      <c r="F24" s="18"/>
      <c r="G24" s="18"/>
      <c r="H24" s="18"/>
      <c r="I24" s="18"/>
      <c r="J24" s="18"/>
      <c r="K24" s="18"/>
      <c r="L24" s="21"/>
      <c r="M24" s="18"/>
      <c r="N24" s="18"/>
      <c r="O24" s="18"/>
      <c r="P24" s="22" t="s">
        <v>19</v>
      </c>
      <c r="Q24" s="22" t="s">
        <v>58</v>
      </c>
      <c r="R24" s="22" t="s">
        <v>17</v>
      </c>
      <c r="S24" s="22" t="s">
        <v>50</v>
      </c>
      <c r="T24" s="22" t="s">
        <v>187</v>
      </c>
      <c r="U24" s="19" t="s">
        <v>14</v>
      </c>
      <c r="V24" s="22" t="s">
        <v>118</v>
      </c>
      <c r="W24" s="72">
        <f>'Приложение Вед. структура'!M30+'Приложение Вед. структура'!M22</f>
        <v>110000</v>
      </c>
      <c r="X24" s="72">
        <f>'Приложение Вед. структура'!N30+'Приложение Вед. структура'!N22</f>
        <v>0</v>
      </c>
      <c r="Y24" s="72">
        <f>'Приложение Вед. структура'!O30+'Приложение Вед. структура'!O22</f>
        <v>70000</v>
      </c>
      <c r="Z24" s="72">
        <f>'Приложение Вед. структура'!P30+'Приложение Вед. структура'!P22</f>
        <v>0</v>
      </c>
      <c r="AA24" s="72">
        <f>'Приложение Вед. структура'!Q30+'Приложение Вед. структура'!Q22</f>
        <v>70000</v>
      </c>
      <c r="AB24" s="72">
        <f>'Приложение Вед. структура'!R30+'Приложение Вед. структура'!R22</f>
        <v>0</v>
      </c>
    </row>
    <row r="25" spans="1:28" ht="37.5">
      <c r="A25" s="22" t="s">
        <v>83</v>
      </c>
      <c r="B25" s="23" t="s">
        <v>112</v>
      </c>
      <c r="C25" s="128"/>
      <c r="D25" s="128"/>
      <c r="E25" s="128"/>
      <c r="F25" s="128"/>
      <c r="G25" s="128"/>
      <c r="H25" s="128"/>
      <c r="I25" s="128"/>
      <c r="J25" s="128"/>
      <c r="K25" s="128"/>
      <c r="L25" s="21"/>
      <c r="M25" s="18"/>
      <c r="N25" s="18"/>
      <c r="O25" s="18"/>
      <c r="P25" s="22" t="s">
        <v>19</v>
      </c>
      <c r="Q25" s="22" t="s">
        <v>58</v>
      </c>
      <c r="R25" s="22" t="s">
        <v>17</v>
      </c>
      <c r="S25" s="22" t="s">
        <v>50</v>
      </c>
      <c r="T25" s="22" t="s">
        <v>188</v>
      </c>
      <c r="U25" s="19" t="s">
        <v>14</v>
      </c>
      <c r="V25" s="22" t="s">
        <v>154</v>
      </c>
      <c r="W25" s="72">
        <f aca="true" t="shared" si="4" ref="W25:AB25">W27+W30+W28</f>
        <v>302025</v>
      </c>
      <c r="X25" s="72">
        <f t="shared" si="4"/>
        <v>0</v>
      </c>
      <c r="Y25" s="72">
        <f t="shared" si="4"/>
        <v>80000</v>
      </c>
      <c r="Z25" s="72">
        <f t="shared" si="4"/>
        <v>0</v>
      </c>
      <c r="AA25" s="72">
        <f t="shared" si="4"/>
        <v>80000</v>
      </c>
      <c r="AB25" s="72">
        <f t="shared" si="4"/>
        <v>0</v>
      </c>
    </row>
    <row r="26" spans="1:28" ht="37.5">
      <c r="A26" s="22"/>
      <c r="B26" s="23" t="s">
        <v>167</v>
      </c>
      <c r="C26" s="18"/>
      <c r="D26" s="18"/>
      <c r="E26" s="18"/>
      <c r="F26" s="18"/>
      <c r="G26" s="18"/>
      <c r="H26" s="18"/>
      <c r="I26" s="18"/>
      <c r="J26" s="18"/>
      <c r="K26" s="18"/>
      <c r="L26" s="21"/>
      <c r="M26" s="18"/>
      <c r="N26" s="18"/>
      <c r="O26" s="18"/>
      <c r="P26" s="22" t="s">
        <v>19</v>
      </c>
      <c r="Q26" s="22" t="s">
        <v>58</v>
      </c>
      <c r="R26" s="22" t="s">
        <v>17</v>
      </c>
      <c r="S26" s="22" t="s">
        <v>50</v>
      </c>
      <c r="T26" s="22" t="s">
        <v>188</v>
      </c>
      <c r="U26" s="19" t="s">
        <v>14</v>
      </c>
      <c r="V26" s="22" t="s">
        <v>162</v>
      </c>
      <c r="W26" s="72">
        <f aca="true" t="shared" si="5" ref="W26:AB26">W27</f>
        <v>32025</v>
      </c>
      <c r="X26" s="72">
        <f t="shared" si="5"/>
        <v>0</v>
      </c>
      <c r="Y26" s="72">
        <f t="shared" si="5"/>
        <v>10000</v>
      </c>
      <c r="Z26" s="72">
        <f t="shared" si="5"/>
        <v>0</v>
      </c>
      <c r="AA26" s="72">
        <f t="shared" si="5"/>
        <v>10000</v>
      </c>
      <c r="AB26" s="72">
        <f t="shared" si="5"/>
        <v>0</v>
      </c>
    </row>
    <row r="27" spans="1:28" ht="37.5" customHeight="1">
      <c r="A27" s="22"/>
      <c r="B27" s="23" t="s">
        <v>52</v>
      </c>
      <c r="C27" s="18"/>
      <c r="D27" s="18"/>
      <c r="E27" s="18"/>
      <c r="F27" s="18"/>
      <c r="G27" s="18"/>
      <c r="H27" s="18"/>
      <c r="I27" s="18"/>
      <c r="J27" s="18"/>
      <c r="K27" s="18"/>
      <c r="L27" s="21"/>
      <c r="M27" s="18"/>
      <c r="N27" s="18"/>
      <c r="O27" s="18"/>
      <c r="P27" s="22" t="s">
        <v>19</v>
      </c>
      <c r="Q27" s="22" t="s">
        <v>58</v>
      </c>
      <c r="R27" s="22" t="s">
        <v>17</v>
      </c>
      <c r="S27" s="22" t="s">
        <v>50</v>
      </c>
      <c r="T27" s="22" t="s">
        <v>188</v>
      </c>
      <c r="U27" s="19" t="s">
        <v>14</v>
      </c>
      <c r="V27" s="22" t="s">
        <v>118</v>
      </c>
      <c r="W27" s="72">
        <f>'Приложение Вед. структура'!M48</f>
        <v>32025</v>
      </c>
      <c r="X27" s="72">
        <f>'Приложение Вед. структура'!N48</f>
        <v>0</v>
      </c>
      <c r="Y27" s="72">
        <f>'Приложение Вед. структура'!O48</f>
        <v>10000</v>
      </c>
      <c r="Z27" s="72">
        <f>'Приложение Вед. структура'!P48</f>
        <v>0</v>
      </c>
      <c r="AA27" s="72">
        <f>'Приложение Вед. структура'!Q48</f>
        <v>10000</v>
      </c>
      <c r="AB27" s="72">
        <f>'Приложение Вед. структура'!R48</f>
        <v>0</v>
      </c>
    </row>
    <row r="28" spans="1:28" ht="18.75" hidden="1">
      <c r="A28" s="22"/>
      <c r="B28" s="23" t="s">
        <v>65</v>
      </c>
      <c r="C28" s="18"/>
      <c r="D28" s="18"/>
      <c r="E28" s="18"/>
      <c r="F28" s="18"/>
      <c r="G28" s="18"/>
      <c r="H28" s="18"/>
      <c r="I28" s="18"/>
      <c r="J28" s="18"/>
      <c r="K28" s="18"/>
      <c r="L28" s="21"/>
      <c r="M28" s="18"/>
      <c r="N28" s="18"/>
      <c r="O28" s="18"/>
      <c r="P28" s="22" t="s">
        <v>19</v>
      </c>
      <c r="Q28" s="22" t="s">
        <v>58</v>
      </c>
      <c r="R28" s="22" t="s">
        <v>17</v>
      </c>
      <c r="S28" s="22"/>
      <c r="T28" s="22" t="s">
        <v>20</v>
      </c>
      <c r="U28" s="19"/>
      <c r="V28" s="22" t="s">
        <v>111</v>
      </c>
      <c r="W28" s="72">
        <f>'Приложение Вед. структура'!M49</f>
        <v>0</v>
      </c>
      <c r="X28" s="72">
        <f>'Приложение Вед. структура'!N49</f>
        <v>0</v>
      </c>
      <c r="Y28" s="72">
        <f>'Приложение Вед. структура'!O49</f>
        <v>0</v>
      </c>
      <c r="Z28" s="72">
        <f>'Приложение Вед. структура'!P49</f>
        <v>0</v>
      </c>
      <c r="AA28" s="72">
        <f>'Приложение Вед. структура'!Q49</f>
        <v>0</v>
      </c>
      <c r="AB28" s="72">
        <f>'Приложение Вед. структура'!R49</f>
        <v>0</v>
      </c>
    </row>
    <row r="29" spans="1:28" ht="18.75">
      <c r="A29" s="22"/>
      <c r="B29" s="23" t="s">
        <v>168</v>
      </c>
      <c r="C29" s="18"/>
      <c r="D29" s="18"/>
      <c r="E29" s="18"/>
      <c r="F29" s="18"/>
      <c r="G29" s="18"/>
      <c r="H29" s="18"/>
      <c r="I29" s="18"/>
      <c r="J29" s="18"/>
      <c r="K29" s="18"/>
      <c r="L29" s="21"/>
      <c r="M29" s="18"/>
      <c r="N29" s="18"/>
      <c r="O29" s="18"/>
      <c r="P29" s="22" t="s">
        <v>19</v>
      </c>
      <c r="Q29" s="22" t="s">
        <v>58</v>
      </c>
      <c r="R29" s="22" t="s">
        <v>17</v>
      </c>
      <c r="S29" s="22" t="s">
        <v>50</v>
      </c>
      <c r="T29" s="22" t="s">
        <v>188</v>
      </c>
      <c r="U29" s="19" t="s">
        <v>14</v>
      </c>
      <c r="V29" s="22" t="s">
        <v>165</v>
      </c>
      <c r="W29" s="72">
        <f aca="true" t="shared" si="6" ref="W29:AB29">W30</f>
        <v>270000</v>
      </c>
      <c r="X29" s="72">
        <f t="shared" si="6"/>
        <v>0</v>
      </c>
      <c r="Y29" s="72">
        <f t="shared" si="6"/>
        <v>70000</v>
      </c>
      <c r="Z29" s="72">
        <f t="shared" si="6"/>
        <v>0</v>
      </c>
      <c r="AA29" s="72">
        <f t="shared" si="6"/>
        <v>70000</v>
      </c>
      <c r="AB29" s="72">
        <f t="shared" si="6"/>
        <v>0</v>
      </c>
    </row>
    <row r="30" spans="1:28" ht="18.75">
      <c r="A30" s="22"/>
      <c r="B30" s="23" t="s">
        <v>54</v>
      </c>
      <c r="C30" s="128"/>
      <c r="D30" s="128"/>
      <c r="E30" s="128"/>
      <c r="F30" s="128"/>
      <c r="G30" s="128"/>
      <c r="H30" s="128"/>
      <c r="I30" s="128"/>
      <c r="J30" s="128"/>
      <c r="K30" s="128"/>
      <c r="L30" s="21"/>
      <c r="M30" s="18"/>
      <c r="N30" s="18"/>
      <c r="O30" s="18"/>
      <c r="P30" s="22" t="s">
        <v>19</v>
      </c>
      <c r="Q30" s="22" t="s">
        <v>58</v>
      </c>
      <c r="R30" s="22" t="s">
        <v>17</v>
      </c>
      <c r="S30" s="22" t="s">
        <v>50</v>
      </c>
      <c r="T30" s="22" t="s">
        <v>188</v>
      </c>
      <c r="U30" s="19" t="s">
        <v>14</v>
      </c>
      <c r="V30" s="22" t="s">
        <v>110</v>
      </c>
      <c r="W30" s="72">
        <f>'Приложение Вед. структура'!M51</f>
        <v>270000</v>
      </c>
      <c r="X30" s="72">
        <f>'Приложение Вед. структура'!N51</f>
        <v>0</v>
      </c>
      <c r="Y30" s="72">
        <f>'Приложение Вед. структура'!O51</f>
        <v>70000</v>
      </c>
      <c r="Z30" s="72">
        <f>'Приложение Вед. структура'!P51</f>
        <v>0</v>
      </c>
      <c r="AA30" s="72">
        <f>'Приложение Вед. структура'!Q51</f>
        <v>70000</v>
      </c>
      <c r="AB30" s="72">
        <f>'Приложение Вед. структура'!R51</f>
        <v>0</v>
      </c>
    </row>
    <row r="31" spans="1:28" ht="37.5">
      <c r="A31" s="22" t="s">
        <v>152</v>
      </c>
      <c r="B31" s="23" t="s">
        <v>113</v>
      </c>
      <c r="C31" s="128"/>
      <c r="D31" s="128"/>
      <c r="E31" s="128"/>
      <c r="F31" s="128"/>
      <c r="G31" s="128"/>
      <c r="H31" s="128"/>
      <c r="I31" s="128"/>
      <c r="J31" s="128"/>
      <c r="K31" s="128"/>
      <c r="L31" s="21"/>
      <c r="M31" s="18"/>
      <c r="N31" s="18"/>
      <c r="O31" s="18"/>
      <c r="P31" s="22" t="s">
        <v>19</v>
      </c>
      <c r="Q31" s="22" t="s">
        <v>58</v>
      </c>
      <c r="R31" s="22" t="s">
        <v>17</v>
      </c>
      <c r="S31" s="22" t="s">
        <v>50</v>
      </c>
      <c r="T31" s="22" t="s">
        <v>189</v>
      </c>
      <c r="U31" s="19" t="s">
        <v>14</v>
      </c>
      <c r="V31" s="22" t="s">
        <v>154</v>
      </c>
      <c r="W31" s="72">
        <f aca="true" t="shared" si="7" ref="W31:AB31">W33+W35+W37</f>
        <v>6616966.140000001</v>
      </c>
      <c r="X31" s="72">
        <f t="shared" si="7"/>
        <v>0</v>
      </c>
      <c r="Y31" s="72">
        <f t="shared" si="7"/>
        <v>5780200</v>
      </c>
      <c r="Z31" s="72">
        <f t="shared" si="7"/>
        <v>0</v>
      </c>
      <c r="AA31" s="72">
        <f t="shared" si="7"/>
        <v>5780200</v>
      </c>
      <c r="AB31" s="72">
        <f t="shared" si="7"/>
        <v>0</v>
      </c>
    </row>
    <row r="32" spans="1:28" ht="93.75">
      <c r="A32" s="22"/>
      <c r="B32" s="23" t="s">
        <v>166</v>
      </c>
      <c r="C32" s="18"/>
      <c r="D32" s="18"/>
      <c r="E32" s="18"/>
      <c r="F32" s="18"/>
      <c r="G32" s="18"/>
      <c r="H32" s="18"/>
      <c r="I32" s="18"/>
      <c r="J32" s="18"/>
      <c r="K32" s="18"/>
      <c r="L32" s="21"/>
      <c r="M32" s="18"/>
      <c r="N32" s="18"/>
      <c r="O32" s="18"/>
      <c r="P32" s="22" t="s">
        <v>19</v>
      </c>
      <c r="Q32" s="22" t="s">
        <v>58</v>
      </c>
      <c r="R32" s="22" t="s">
        <v>17</v>
      </c>
      <c r="S32" s="22" t="s">
        <v>50</v>
      </c>
      <c r="T32" s="22" t="s">
        <v>189</v>
      </c>
      <c r="U32" s="19" t="s">
        <v>14</v>
      </c>
      <c r="V32" s="22" t="s">
        <v>164</v>
      </c>
      <c r="W32" s="72">
        <f aca="true" t="shared" si="8" ref="W32:AB32">W33</f>
        <v>3710700</v>
      </c>
      <c r="X32" s="72">
        <f t="shared" si="8"/>
        <v>0</v>
      </c>
      <c r="Y32" s="72">
        <f t="shared" si="8"/>
        <v>3775800</v>
      </c>
      <c r="Z32" s="72">
        <f t="shared" si="8"/>
        <v>0</v>
      </c>
      <c r="AA32" s="72">
        <f t="shared" si="8"/>
        <v>3775800</v>
      </c>
      <c r="AB32" s="72">
        <f t="shared" si="8"/>
        <v>0</v>
      </c>
    </row>
    <row r="33" spans="1:28" ht="18.75">
      <c r="A33" s="22"/>
      <c r="B33" s="23" t="s">
        <v>66</v>
      </c>
      <c r="C33" s="128"/>
      <c r="D33" s="128"/>
      <c r="E33" s="128"/>
      <c r="F33" s="128"/>
      <c r="G33" s="128"/>
      <c r="H33" s="128"/>
      <c r="I33" s="128"/>
      <c r="J33" s="128"/>
      <c r="K33" s="128"/>
      <c r="L33" s="21"/>
      <c r="M33" s="18"/>
      <c r="N33" s="18"/>
      <c r="O33" s="18"/>
      <c r="P33" s="22" t="s">
        <v>19</v>
      </c>
      <c r="Q33" s="22" t="s">
        <v>58</v>
      </c>
      <c r="R33" s="22" t="s">
        <v>17</v>
      </c>
      <c r="S33" s="22" t="s">
        <v>50</v>
      </c>
      <c r="T33" s="22" t="s">
        <v>189</v>
      </c>
      <c r="U33" s="19" t="s">
        <v>14</v>
      </c>
      <c r="V33" s="22" t="s">
        <v>114</v>
      </c>
      <c r="W33" s="72">
        <f>'Приложение Вед. структура'!M54</f>
        <v>3710700</v>
      </c>
      <c r="X33" s="72">
        <f>'Приложение Вед. структура'!N54</f>
        <v>0</v>
      </c>
      <c r="Y33" s="72">
        <f>'Приложение Вед. структура'!O54</f>
        <v>3775800</v>
      </c>
      <c r="Z33" s="72">
        <f>'Приложение Вед. структура'!P54</f>
        <v>0</v>
      </c>
      <c r="AA33" s="72">
        <f>'Приложение Вед. структура'!Q54</f>
        <v>3775800</v>
      </c>
      <c r="AB33" s="72">
        <f>'Приложение Вед. структура'!R54</f>
        <v>0</v>
      </c>
    </row>
    <row r="34" spans="1:28" ht="37.5">
      <c r="A34" s="22"/>
      <c r="B34" s="23" t="s">
        <v>167</v>
      </c>
      <c r="C34" s="18"/>
      <c r="D34" s="18"/>
      <c r="E34" s="18"/>
      <c r="F34" s="18"/>
      <c r="G34" s="18"/>
      <c r="H34" s="18"/>
      <c r="I34" s="18"/>
      <c r="J34" s="18"/>
      <c r="K34" s="18"/>
      <c r="L34" s="21"/>
      <c r="M34" s="18"/>
      <c r="N34" s="18"/>
      <c r="O34" s="18"/>
      <c r="P34" s="22" t="s">
        <v>19</v>
      </c>
      <c r="Q34" s="22" t="s">
        <v>58</v>
      </c>
      <c r="R34" s="22" t="s">
        <v>17</v>
      </c>
      <c r="S34" s="22" t="s">
        <v>50</v>
      </c>
      <c r="T34" s="22" t="s">
        <v>189</v>
      </c>
      <c r="U34" s="19" t="s">
        <v>14</v>
      </c>
      <c r="V34" s="22" t="s">
        <v>162</v>
      </c>
      <c r="W34" s="72">
        <f aca="true" t="shared" si="9" ref="W34:AB34">W35</f>
        <v>2758266.14</v>
      </c>
      <c r="X34" s="72">
        <f t="shared" si="9"/>
        <v>0</v>
      </c>
      <c r="Y34" s="72">
        <f t="shared" si="9"/>
        <v>1956400</v>
      </c>
      <c r="Z34" s="72">
        <f t="shared" si="9"/>
        <v>0</v>
      </c>
      <c r="AA34" s="72">
        <f t="shared" si="9"/>
        <v>1956400</v>
      </c>
      <c r="AB34" s="72">
        <f t="shared" si="9"/>
        <v>0</v>
      </c>
    </row>
    <row r="35" spans="1:28" ht="37.5">
      <c r="A35" s="22"/>
      <c r="B35" s="23" t="str">
        <f>B27</f>
        <v>Иные закупки товаров, работ и услуг для обеспечения государственных (муниципальных) нужд</v>
      </c>
      <c r="C35" s="128"/>
      <c r="D35" s="128"/>
      <c r="E35" s="128"/>
      <c r="F35" s="128"/>
      <c r="G35" s="128"/>
      <c r="H35" s="128"/>
      <c r="I35" s="128"/>
      <c r="J35" s="128"/>
      <c r="K35" s="128"/>
      <c r="L35" s="21"/>
      <c r="M35" s="18"/>
      <c r="N35" s="18"/>
      <c r="O35" s="18"/>
      <c r="P35" s="22" t="s">
        <v>19</v>
      </c>
      <c r="Q35" s="22" t="s">
        <v>58</v>
      </c>
      <c r="R35" s="22" t="s">
        <v>17</v>
      </c>
      <c r="S35" s="22" t="s">
        <v>50</v>
      </c>
      <c r="T35" s="22" t="s">
        <v>189</v>
      </c>
      <c r="U35" s="19" t="s">
        <v>14</v>
      </c>
      <c r="V35" s="22" t="s">
        <v>118</v>
      </c>
      <c r="W35" s="72">
        <f>'Приложение Вед. структура'!M56</f>
        <v>2758266.14</v>
      </c>
      <c r="X35" s="72">
        <f>'Приложение Вед. структура'!N56</f>
        <v>0</v>
      </c>
      <c r="Y35" s="72">
        <f>'Приложение Вед. структура'!O56</f>
        <v>1956400</v>
      </c>
      <c r="Z35" s="72">
        <f>'Приложение Вед. структура'!P56</f>
        <v>0</v>
      </c>
      <c r="AA35" s="72">
        <f>'Приложение Вед. структура'!Q56</f>
        <v>1956400</v>
      </c>
      <c r="AB35" s="72">
        <f>'Приложение Вед. структура'!R56</f>
        <v>0</v>
      </c>
    </row>
    <row r="36" spans="1:28" ht="18.75">
      <c r="A36" s="22"/>
      <c r="B36" s="23" t="s">
        <v>168</v>
      </c>
      <c r="C36" s="18"/>
      <c r="D36" s="18"/>
      <c r="E36" s="18"/>
      <c r="F36" s="18"/>
      <c r="G36" s="18"/>
      <c r="H36" s="18"/>
      <c r="I36" s="18"/>
      <c r="J36" s="18"/>
      <c r="K36" s="18"/>
      <c r="L36" s="21"/>
      <c r="M36" s="18"/>
      <c r="N36" s="18"/>
      <c r="O36" s="18"/>
      <c r="P36" s="22" t="s">
        <v>19</v>
      </c>
      <c r="Q36" s="22" t="s">
        <v>58</v>
      </c>
      <c r="R36" s="22" t="s">
        <v>17</v>
      </c>
      <c r="S36" s="22" t="s">
        <v>50</v>
      </c>
      <c r="T36" s="22" t="s">
        <v>189</v>
      </c>
      <c r="U36" s="19" t="s">
        <v>14</v>
      </c>
      <c r="V36" s="22" t="s">
        <v>165</v>
      </c>
      <c r="W36" s="72">
        <f aca="true" t="shared" si="10" ref="W36:AB36">W37</f>
        <v>148000</v>
      </c>
      <c r="X36" s="72">
        <f t="shared" si="10"/>
        <v>0</v>
      </c>
      <c r="Y36" s="72">
        <f t="shared" si="10"/>
        <v>48000</v>
      </c>
      <c r="Z36" s="72">
        <f t="shared" si="10"/>
        <v>0</v>
      </c>
      <c r="AA36" s="72">
        <f t="shared" si="10"/>
        <v>48000</v>
      </c>
      <c r="AB36" s="72">
        <f t="shared" si="10"/>
        <v>0</v>
      </c>
    </row>
    <row r="37" spans="1:28" ht="18.75">
      <c r="A37" s="22"/>
      <c r="B37" s="23" t="s">
        <v>54</v>
      </c>
      <c r="C37" s="128"/>
      <c r="D37" s="128"/>
      <c r="E37" s="128"/>
      <c r="F37" s="128"/>
      <c r="G37" s="128"/>
      <c r="H37" s="128"/>
      <c r="I37" s="128"/>
      <c r="J37" s="128"/>
      <c r="K37" s="128"/>
      <c r="L37" s="21"/>
      <c r="M37" s="18"/>
      <c r="N37" s="18"/>
      <c r="O37" s="18"/>
      <c r="P37" s="22" t="s">
        <v>19</v>
      </c>
      <c r="Q37" s="22" t="s">
        <v>58</v>
      </c>
      <c r="R37" s="22" t="s">
        <v>17</v>
      </c>
      <c r="S37" s="22" t="s">
        <v>50</v>
      </c>
      <c r="T37" s="22" t="s">
        <v>189</v>
      </c>
      <c r="U37" s="19" t="s">
        <v>14</v>
      </c>
      <c r="V37" s="22" t="s">
        <v>110</v>
      </c>
      <c r="W37" s="72">
        <f>'Приложение Вед. структура'!M58</f>
        <v>148000</v>
      </c>
      <c r="X37" s="72">
        <f>'Приложение Вед. структура'!N58</f>
        <v>0</v>
      </c>
      <c r="Y37" s="72">
        <f>'Приложение Вед. структура'!O58</f>
        <v>48000</v>
      </c>
      <c r="Z37" s="72">
        <f>'Приложение Вед. структура'!P58</f>
        <v>0</v>
      </c>
      <c r="AA37" s="72">
        <f>'Приложение Вед. структура'!Q58</f>
        <v>48000</v>
      </c>
      <c r="AB37" s="72">
        <f>'Приложение Вед. структура'!R58</f>
        <v>0</v>
      </c>
    </row>
    <row r="38" spans="1:28" ht="37.5" hidden="1">
      <c r="A38" s="22"/>
      <c r="B38" s="23" t="s">
        <v>52</v>
      </c>
      <c r="C38" s="128"/>
      <c r="D38" s="128"/>
      <c r="E38" s="128"/>
      <c r="F38" s="128"/>
      <c r="G38" s="128"/>
      <c r="H38" s="128"/>
      <c r="I38" s="128"/>
      <c r="J38" s="128"/>
      <c r="K38" s="128"/>
      <c r="L38" s="21"/>
      <c r="M38" s="18"/>
      <c r="N38" s="18"/>
      <c r="O38" s="18"/>
      <c r="P38" s="22" t="s">
        <v>19</v>
      </c>
      <c r="Q38" s="22" t="s">
        <v>58</v>
      </c>
      <c r="R38" s="22" t="s">
        <v>119</v>
      </c>
      <c r="S38" s="22"/>
      <c r="T38" s="22" t="s">
        <v>120</v>
      </c>
      <c r="U38" s="19"/>
      <c r="V38" s="22" t="s">
        <v>118</v>
      </c>
      <c r="W38" s="72">
        <v>0</v>
      </c>
      <c r="X38" s="73">
        <v>0</v>
      </c>
      <c r="Y38" s="72">
        <v>0</v>
      </c>
      <c r="Z38" s="73">
        <v>0</v>
      </c>
      <c r="AA38" s="72">
        <v>0</v>
      </c>
      <c r="AB38" s="73">
        <v>0</v>
      </c>
    </row>
    <row r="39" spans="1:28" ht="37.5" hidden="1">
      <c r="A39" s="22" t="s">
        <v>153</v>
      </c>
      <c r="B39" s="23" t="s">
        <v>115</v>
      </c>
      <c r="C39" s="128"/>
      <c r="D39" s="128"/>
      <c r="E39" s="128"/>
      <c r="F39" s="128"/>
      <c r="G39" s="128"/>
      <c r="H39" s="128"/>
      <c r="I39" s="128"/>
      <c r="J39" s="128"/>
      <c r="K39" s="128"/>
      <c r="L39" s="21"/>
      <c r="M39" s="18"/>
      <c r="N39" s="18"/>
      <c r="O39" s="18"/>
      <c r="P39" s="22" t="s">
        <v>19</v>
      </c>
      <c r="Q39" s="22" t="s">
        <v>58</v>
      </c>
      <c r="R39" s="22" t="s">
        <v>17</v>
      </c>
      <c r="S39" s="22"/>
      <c r="T39" s="22" t="s">
        <v>19</v>
      </c>
      <c r="U39" s="19"/>
      <c r="V39" s="22"/>
      <c r="W39" s="72">
        <f aca="true" t="shared" si="11" ref="W39:AB39">W40</f>
        <v>0</v>
      </c>
      <c r="X39" s="72">
        <f t="shared" si="11"/>
        <v>0</v>
      </c>
      <c r="Y39" s="72">
        <f t="shared" si="11"/>
        <v>0</v>
      </c>
      <c r="Z39" s="72">
        <f t="shared" si="11"/>
        <v>0</v>
      </c>
      <c r="AA39" s="72">
        <f t="shared" si="11"/>
        <v>0</v>
      </c>
      <c r="AB39" s="72">
        <f t="shared" si="11"/>
        <v>0</v>
      </c>
    </row>
    <row r="40" spans="1:28" ht="37.5" hidden="1">
      <c r="A40" s="22"/>
      <c r="B40" s="23" t="s">
        <v>52</v>
      </c>
      <c r="C40" s="128"/>
      <c r="D40" s="128"/>
      <c r="E40" s="128"/>
      <c r="F40" s="128"/>
      <c r="G40" s="128"/>
      <c r="H40" s="128"/>
      <c r="I40" s="128"/>
      <c r="J40" s="128"/>
      <c r="K40" s="128"/>
      <c r="L40" s="21"/>
      <c r="M40" s="18"/>
      <c r="N40" s="18"/>
      <c r="O40" s="18"/>
      <c r="P40" s="22" t="s">
        <v>19</v>
      </c>
      <c r="Q40" s="22" t="s">
        <v>58</v>
      </c>
      <c r="R40" s="22" t="s">
        <v>17</v>
      </c>
      <c r="S40" s="22"/>
      <c r="T40" s="22" t="s">
        <v>19</v>
      </c>
      <c r="U40" s="19"/>
      <c r="V40" s="22" t="s">
        <v>118</v>
      </c>
      <c r="W40" s="72">
        <f>'Приложение Вед. структура'!M32</f>
        <v>0</v>
      </c>
      <c r="X40" s="72">
        <f>'Приложение Вед. структура'!N32</f>
        <v>0</v>
      </c>
      <c r="Y40" s="72">
        <f>'Приложение Вед. структура'!O32</f>
        <v>0</v>
      </c>
      <c r="Z40" s="72">
        <f>'Приложение Вед. структура'!P32</f>
        <v>0</v>
      </c>
      <c r="AA40" s="72">
        <f>'Приложение Вед. структура'!Q32</f>
        <v>0</v>
      </c>
      <c r="AB40" s="72">
        <f>'Приложение Вед. структура'!R32</f>
        <v>0</v>
      </c>
    </row>
    <row r="41" spans="1:28" ht="37.5">
      <c r="A41" s="22" t="s">
        <v>153</v>
      </c>
      <c r="B41" s="23" t="s">
        <v>77</v>
      </c>
      <c r="C41" s="128"/>
      <c r="D41" s="128"/>
      <c r="E41" s="128"/>
      <c r="F41" s="128"/>
      <c r="G41" s="128"/>
      <c r="H41" s="128"/>
      <c r="I41" s="128"/>
      <c r="J41" s="128"/>
      <c r="K41" s="128"/>
      <c r="L41" s="21"/>
      <c r="M41" s="18"/>
      <c r="N41" s="18"/>
      <c r="O41" s="18"/>
      <c r="P41" s="22" t="s">
        <v>19</v>
      </c>
      <c r="Q41" s="22" t="s">
        <v>58</v>
      </c>
      <c r="R41" s="22" t="s">
        <v>17</v>
      </c>
      <c r="S41" s="22" t="s">
        <v>50</v>
      </c>
      <c r="T41" s="22" t="s">
        <v>194</v>
      </c>
      <c r="U41" s="19" t="s">
        <v>14</v>
      </c>
      <c r="V41" s="22" t="s">
        <v>154</v>
      </c>
      <c r="W41" s="72">
        <f aca="true" t="shared" si="12" ref="W41:AB41">W43</f>
        <v>20000</v>
      </c>
      <c r="X41" s="72">
        <f t="shared" si="12"/>
        <v>0</v>
      </c>
      <c r="Y41" s="72">
        <f t="shared" si="12"/>
        <v>20000</v>
      </c>
      <c r="Z41" s="72">
        <f t="shared" si="12"/>
        <v>0</v>
      </c>
      <c r="AA41" s="72">
        <f t="shared" si="12"/>
        <v>20000</v>
      </c>
      <c r="AB41" s="72">
        <f t="shared" si="12"/>
        <v>0</v>
      </c>
    </row>
    <row r="42" spans="1:28" ht="18.75">
      <c r="A42" s="22"/>
      <c r="B42" s="23" t="s">
        <v>168</v>
      </c>
      <c r="C42" s="18"/>
      <c r="D42" s="18"/>
      <c r="E42" s="18"/>
      <c r="F42" s="18"/>
      <c r="G42" s="18"/>
      <c r="H42" s="18"/>
      <c r="I42" s="18"/>
      <c r="J42" s="18"/>
      <c r="K42" s="18"/>
      <c r="L42" s="21"/>
      <c r="M42" s="18"/>
      <c r="N42" s="18"/>
      <c r="O42" s="18"/>
      <c r="P42" s="22" t="s">
        <v>19</v>
      </c>
      <c r="Q42" s="22" t="s">
        <v>58</v>
      </c>
      <c r="R42" s="22" t="s">
        <v>17</v>
      </c>
      <c r="S42" s="22" t="s">
        <v>50</v>
      </c>
      <c r="T42" s="22" t="s">
        <v>194</v>
      </c>
      <c r="U42" s="19" t="s">
        <v>14</v>
      </c>
      <c r="V42" s="22" t="s">
        <v>165</v>
      </c>
      <c r="W42" s="72">
        <f aca="true" t="shared" si="13" ref="W42:AB42">W43</f>
        <v>20000</v>
      </c>
      <c r="X42" s="72">
        <f t="shared" si="13"/>
        <v>0</v>
      </c>
      <c r="Y42" s="72">
        <f t="shared" si="13"/>
        <v>20000</v>
      </c>
      <c r="Z42" s="72">
        <f t="shared" si="13"/>
        <v>0</v>
      </c>
      <c r="AA42" s="72">
        <f t="shared" si="13"/>
        <v>20000</v>
      </c>
      <c r="AB42" s="72">
        <f t="shared" si="13"/>
        <v>0</v>
      </c>
    </row>
    <row r="43" spans="1:28" ht="18.75">
      <c r="A43" s="22"/>
      <c r="B43" s="23" t="s">
        <v>78</v>
      </c>
      <c r="C43" s="128"/>
      <c r="D43" s="128"/>
      <c r="E43" s="128"/>
      <c r="F43" s="128"/>
      <c r="G43" s="128"/>
      <c r="H43" s="128"/>
      <c r="I43" s="128"/>
      <c r="J43" s="128"/>
      <c r="K43" s="128"/>
      <c r="L43" s="21"/>
      <c r="M43" s="18"/>
      <c r="N43" s="18"/>
      <c r="O43" s="18"/>
      <c r="P43" s="22" t="s">
        <v>19</v>
      </c>
      <c r="Q43" s="22" t="s">
        <v>58</v>
      </c>
      <c r="R43" s="22" t="s">
        <v>17</v>
      </c>
      <c r="S43" s="22" t="s">
        <v>50</v>
      </c>
      <c r="T43" s="22" t="s">
        <v>194</v>
      </c>
      <c r="U43" s="19" t="s">
        <v>14</v>
      </c>
      <c r="V43" s="22" t="s">
        <v>116</v>
      </c>
      <c r="W43" s="72">
        <f>'Приложение Вед. структура'!M42</f>
        <v>20000</v>
      </c>
      <c r="X43" s="72">
        <f>'Приложение Вед. структура'!N42</f>
        <v>0</v>
      </c>
      <c r="Y43" s="72">
        <f>'Приложение Вед. структура'!O42</f>
        <v>20000</v>
      </c>
      <c r="Z43" s="72">
        <f>'Приложение Вед. структура'!P42</f>
        <v>0</v>
      </c>
      <c r="AA43" s="72">
        <f>'Приложение Вед. структура'!Q42</f>
        <v>20000</v>
      </c>
      <c r="AB43" s="72">
        <f>'Приложение Вед. структура'!R42</f>
        <v>0</v>
      </c>
    </row>
    <row r="44" spans="1:29" s="71" customFormat="1" ht="75">
      <c r="A44" s="22" t="s">
        <v>214</v>
      </c>
      <c r="B44" s="23" t="s">
        <v>212</v>
      </c>
      <c r="C44" s="128"/>
      <c r="D44" s="128"/>
      <c r="E44" s="128"/>
      <c r="F44" s="128"/>
      <c r="G44" s="128"/>
      <c r="H44" s="128"/>
      <c r="I44" s="128"/>
      <c r="J44" s="128"/>
      <c r="K44" s="128"/>
      <c r="L44" s="21"/>
      <c r="M44" s="18"/>
      <c r="N44" s="18"/>
      <c r="O44" s="18"/>
      <c r="P44" s="22" t="s">
        <v>19</v>
      </c>
      <c r="Q44" s="22" t="s">
        <v>58</v>
      </c>
      <c r="R44" s="22" t="s">
        <v>17</v>
      </c>
      <c r="S44" s="22" t="s">
        <v>73</v>
      </c>
      <c r="T44" s="22" t="s">
        <v>213</v>
      </c>
      <c r="U44" s="19" t="s">
        <v>58</v>
      </c>
      <c r="V44" s="22" t="s">
        <v>154</v>
      </c>
      <c r="W44" s="72">
        <f aca="true" t="shared" si="14" ref="W44:AB44">W46</f>
        <v>464766</v>
      </c>
      <c r="X44" s="72">
        <f t="shared" si="14"/>
        <v>464766</v>
      </c>
      <c r="Y44" s="72">
        <f t="shared" si="14"/>
        <v>464766</v>
      </c>
      <c r="Z44" s="72">
        <f t="shared" si="14"/>
        <v>464766</v>
      </c>
      <c r="AA44" s="72">
        <f t="shared" si="14"/>
        <v>464766</v>
      </c>
      <c r="AB44" s="72">
        <f t="shared" si="14"/>
        <v>464766</v>
      </c>
      <c r="AC44" s="106"/>
    </row>
    <row r="45" spans="1:29" s="71" customFormat="1" ht="98.25" customHeight="1">
      <c r="A45" s="22"/>
      <c r="B45" s="23" t="s">
        <v>166</v>
      </c>
      <c r="C45" s="18"/>
      <c r="D45" s="18"/>
      <c r="E45" s="18"/>
      <c r="F45" s="18"/>
      <c r="G45" s="18"/>
      <c r="H45" s="18"/>
      <c r="I45" s="18"/>
      <c r="J45" s="18"/>
      <c r="K45" s="18"/>
      <c r="L45" s="21"/>
      <c r="M45" s="18"/>
      <c r="N45" s="18"/>
      <c r="O45" s="18"/>
      <c r="P45" s="22" t="s">
        <v>19</v>
      </c>
      <c r="Q45" s="22" t="s">
        <v>58</v>
      </c>
      <c r="R45" s="22" t="s">
        <v>17</v>
      </c>
      <c r="S45" s="22" t="s">
        <v>73</v>
      </c>
      <c r="T45" s="22" t="s">
        <v>213</v>
      </c>
      <c r="U45" s="19" t="s">
        <v>58</v>
      </c>
      <c r="V45" s="22" t="s">
        <v>164</v>
      </c>
      <c r="W45" s="72">
        <f aca="true" t="shared" si="15" ref="W45:AB45">W46</f>
        <v>464766</v>
      </c>
      <c r="X45" s="72">
        <f t="shared" si="15"/>
        <v>464766</v>
      </c>
      <c r="Y45" s="72">
        <f t="shared" si="15"/>
        <v>464766</v>
      </c>
      <c r="Z45" s="72">
        <f t="shared" si="15"/>
        <v>464766</v>
      </c>
      <c r="AA45" s="72">
        <f t="shared" si="15"/>
        <v>464766</v>
      </c>
      <c r="AB45" s="72">
        <f t="shared" si="15"/>
        <v>464766</v>
      </c>
      <c r="AC45" s="106"/>
    </row>
    <row r="46" spans="1:29" s="71" customFormat="1" ht="37.5">
      <c r="A46" s="22"/>
      <c r="B46" s="23" t="s">
        <v>51</v>
      </c>
      <c r="C46" s="128"/>
      <c r="D46" s="128"/>
      <c r="E46" s="128"/>
      <c r="F46" s="128"/>
      <c r="G46" s="128"/>
      <c r="H46" s="128"/>
      <c r="I46" s="128"/>
      <c r="J46" s="128"/>
      <c r="K46" s="128"/>
      <c r="L46" s="21"/>
      <c r="M46" s="18"/>
      <c r="N46" s="18"/>
      <c r="O46" s="18"/>
      <c r="P46" s="22" t="s">
        <v>19</v>
      </c>
      <c r="Q46" s="22" t="s">
        <v>58</v>
      </c>
      <c r="R46" s="22" t="s">
        <v>17</v>
      </c>
      <c r="S46" s="22" t="s">
        <v>73</v>
      </c>
      <c r="T46" s="22" t="s">
        <v>213</v>
      </c>
      <c r="U46" s="19" t="s">
        <v>58</v>
      </c>
      <c r="V46" s="22" t="s">
        <v>109</v>
      </c>
      <c r="W46" s="72">
        <f>'Приложение Вед. структура'!M76</f>
        <v>464766</v>
      </c>
      <c r="X46" s="72">
        <f>'Приложение Вед. структура'!N76</f>
        <v>464766</v>
      </c>
      <c r="Y46" s="72">
        <f>'Приложение Вед. структура'!O76</f>
        <v>464766</v>
      </c>
      <c r="Z46" s="72">
        <f>'Приложение Вед. структура'!P76</f>
        <v>464766</v>
      </c>
      <c r="AA46" s="72">
        <f>'Приложение Вед. структура'!Q76</f>
        <v>464766</v>
      </c>
      <c r="AB46" s="72">
        <f>'Приложение Вед. структура'!R76</f>
        <v>464766</v>
      </c>
      <c r="AC46" s="106"/>
    </row>
    <row r="47" spans="1:28" ht="56.25">
      <c r="A47" s="91" t="s">
        <v>88</v>
      </c>
      <c r="B47" s="88" t="s">
        <v>222</v>
      </c>
      <c r="C47" s="129"/>
      <c r="D47" s="129"/>
      <c r="E47" s="129"/>
      <c r="F47" s="129"/>
      <c r="G47" s="129"/>
      <c r="H47" s="129"/>
      <c r="I47" s="129"/>
      <c r="J47" s="129"/>
      <c r="K47" s="129"/>
      <c r="L47" s="89"/>
      <c r="M47" s="89"/>
      <c r="N47" s="89"/>
      <c r="O47" s="89"/>
      <c r="P47" s="90" t="s">
        <v>19</v>
      </c>
      <c r="Q47" s="91" t="s">
        <v>50</v>
      </c>
      <c r="R47" s="91" t="s">
        <v>15</v>
      </c>
      <c r="S47" s="91" t="s">
        <v>14</v>
      </c>
      <c r="T47" s="91" t="s">
        <v>154</v>
      </c>
      <c r="U47" s="87" t="s">
        <v>14</v>
      </c>
      <c r="V47" s="91" t="s">
        <v>154</v>
      </c>
      <c r="W47" s="92">
        <f aca="true" t="shared" si="16" ref="W47:AB47">W48</f>
        <v>3795000</v>
      </c>
      <c r="X47" s="92">
        <f t="shared" si="16"/>
        <v>0</v>
      </c>
      <c r="Y47" s="92">
        <f>Y48</f>
        <v>1455000</v>
      </c>
      <c r="Z47" s="92">
        <f t="shared" si="16"/>
        <v>0</v>
      </c>
      <c r="AA47" s="92">
        <f t="shared" si="16"/>
        <v>155000</v>
      </c>
      <c r="AB47" s="92">
        <f t="shared" si="16"/>
        <v>0</v>
      </c>
    </row>
    <row r="48" spans="1:28" ht="37.5">
      <c r="A48" s="22" t="s">
        <v>90</v>
      </c>
      <c r="B48" s="23" t="s">
        <v>102</v>
      </c>
      <c r="C48" s="128"/>
      <c r="D48" s="128"/>
      <c r="E48" s="128"/>
      <c r="F48" s="128"/>
      <c r="G48" s="128"/>
      <c r="H48" s="128"/>
      <c r="I48" s="128"/>
      <c r="J48" s="128"/>
      <c r="K48" s="128"/>
      <c r="L48" s="21"/>
      <c r="M48" s="18"/>
      <c r="N48" s="18"/>
      <c r="O48" s="18"/>
      <c r="P48" s="22" t="s">
        <v>19</v>
      </c>
      <c r="Q48" s="22" t="s">
        <v>50</v>
      </c>
      <c r="R48" s="22" t="s">
        <v>17</v>
      </c>
      <c r="S48" s="22" t="s">
        <v>14</v>
      </c>
      <c r="T48" s="22" t="s">
        <v>154</v>
      </c>
      <c r="U48" s="19" t="s">
        <v>14</v>
      </c>
      <c r="V48" s="22" t="s">
        <v>154</v>
      </c>
      <c r="W48" s="72">
        <f>W49+W52+W55+W58</f>
        <v>3795000</v>
      </c>
      <c r="X48" s="72">
        <f>X49+X52+X55</f>
        <v>0</v>
      </c>
      <c r="Y48" s="72">
        <f>Y49+Y52+Y55+Y58</f>
        <v>1455000</v>
      </c>
      <c r="Z48" s="72">
        <f>Z49+Z52+Z55</f>
        <v>0</v>
      </c>
      <c r="AA48" s="72">
        <f>AA49+AA52+AA55</f>
        <v>155000</v>
      </c>
      <c r="AB48" s="72">
        <f>AB49+AB52+AB55</f>
        <v>0</v>
      </c>
    </row>
    <row r="49" spans="1:28" ht="56.25">
      <c r="A49" s="22" t="s">
        <v>91</v>
      </c>
      <c r="B49" s="23" t="s">
        <v>103</v>
      </c>
      <c r="C49" s="128"/>
      <c r="D49" s="128"/>
      <c r="E49" s="128"/>
      <c r="F49" s="128"/>
      <c r="G49" s="128"/>
      <c r="H49" s="128"/>
      <c r="I49" s="128"/>
      <c r="J49" s="128"/>
      <c r="K49" s="128"/>
      <c r="L49" s="21"/>
      <c r="M49" s="18"/>
      <c r="N49" s="18"/>
      <c r="O49" s="18"/>
      <c r="P49" s="22" t="s">
        <v>19</v>
      </c>
      <c r="Q49" s="22" t="s">
        <v>50</v>
      </c>
      <c r="R49" s="22" t="s">
        <v>17</v>
      </c>
      <c r="S49" s="22" t="s">
        <v>50</v>
      </c>
      <c r="T49" s="22" t="s">
        <v>190</v>
      </c>
      <c r="U49" s="19" t="s">
        <v>14</v>
      </c>
      <c r="V49" s="22" t="s">
        <v>154</v>
      </c>
      <c r="W49" s="72">
        <f aca="true" t="shared" si="17" ref="W49:AB49">W51</f>
        <v>82000</v>
      </c>
      <c r="X49" s="72">
        <f t="shared" si="17"/>
        <v>0</v>
      </c>
      <c r="Y49" s="72">
        <f t="shared" si="17"/>
        <v>52000</v>
      </c>
      <c r="Z49" s="72">
        <f t="shared" si="17"/>
        <v>0</v>
      </c>
      <c r="AA49" s="72">
        <f t="shared" si="17"/>
        <v>52000</v>
      </c>
      <c r="AB49" s="72">
        <f t="shared" si="17"/>
        <v>0</v>
      </c>
    </row>
    <row r="50" spans="1:28" ht="37.5">
      <c r="A50" s="22"/>
      <c r="B50" s="23" t="s">
        <v>167</v>
      </c>
      <c r="C50" s="18"/>
      <c r="D50" s="18"/>
      <c r="E50" s="18"/>
      <c r="F50" s="18"/>
      <c r="G50" s="18"/>
      <c r="H50" s="18"/>
      <c r="I50" s="18"/>
      <c r="J50" s="18"/>
      <c r="K50" s="18"/>
      <c r="L50" s="21"/>
      <c r="M50" s="18"/>
      <c r="N50" s="18"/>
      <c r="O50" s="18"/>
      <c r="P50" s="22" t="s">
        <v>19</v>
      </c>
      <c r="Q50" s="22" t="s">
        <v>50</v>
      </c>
      <c r="R50" s="22" t="s">
        <v>17</v>
      </c>
      <c r="S50" s="22" t="s">
        <v>50</v>
      </c>
      <c r="T50" s="22" t="s">
        <v>190</v>
      </c>
      <c r="U50" s="19" t="s">
        <v>14</v>
      </c>
      <c r="V50" s="22" t="s">
        <v>162</v>
      </c>
      <c r="W50" s="72">
        <f aca="true" t="shared" si="18" ref="W50:AB50">W51</f>
        <v>82000</v>
      </c>
      <c r="X50" s="72">
        <f t="shared" si="18"/>
        <v>0</v>
      </c>
      <c r="Y50" s="72">
        <f t="shared" si="18"/>
        <v>52000</v>
      </c>
      <c r="Z50" s="72">
        <f t="shared" si="18"/>
        <v>0</v>
      </c>
      <c r="AA50" s="72">
        <f t="shared" si="18"/>
        <v>52000</v>
      </c>
      <c r="AB50" s="72">
        <f t="shared" si="18"/>
        <v>0</v>
      </c>
    </row>
    <row r="51" spans="1:28" ht="37.5">
      <c r="A51" s="22"/>
      <c r="B51" s="23" t="s">
        <v>52</v>
      </c>
      <c r="C51" s="128"/>
      <c r="D51" s="128"/>
      <c r="E51" s="128"/>
      <c r="F51" s="128"/>
      <c r="G51" s="128"/>
      <c r="H51" s="128"/>
      <c r="I51" s="128"/>
      <c r="J51" s="128"/>
      <c r="K51" s="128"/>
      <c r="L51" s="21"/>
      <c r="M51" s="18"/>
      <c r="N51" s="18"/>
      <c r="O51" s="18"/>
      <c r="P51" s="22" t="s">
        <v>19</v>
      </c>
      <c r="Q51" s="22" t="s">
        <v>50</v>
      </c>
      <c r="R51" s="22" t="s">
        <v>17</v>
      </c>
      <c r="S51" s="22" t="s">
        <v>50</v>
      </c>
      <c r="T51" s="22" t="s">
        <v>190</v>
      </c>
      <c r="U51" s="19" t="s">
        <v>14</v>
      </c>
      <c r="V51" s="22" t="s">
        <v>118</v>
      </c>
      <c r="W51" s="72">
        <f>'Приложение Вед. структура'!M62</f>
        <v>82000</v>
      </c>
      <c r="X51" s="72">
        <f>'Приложение Вед. структура'!N62</f>
        <v>0</v>
      </c>
      <c r="Y51" s="72">
        <f>'Приложение Вед. структура'!O62</f>
        <v>52000</v>
      </c>
      <c r="Z51" s="72">
        <f>'Приложение Вед. структура'!P62</f>
        <v>0</v>
      </c>
      <c r="AA51" s="72">
        <f>'Приложение Вед. структура'!Q62</f>
        <v>52000</v>
      </c>
      <c r="AB51" s="72">
        <f>'Приложение Вед. структура'!R62</f>
        <v>0</v>
      </c>
    </row>
    <row r="52" spans="1:28" ht="18.75">
      <c r="A52" s="22" t="s">
        <v>92</v>
      </c>
      <c r="B52" s="23" t="s">
        <v>104</v>
      </c>
      <c r="C52" s="128"/>
      <c r="D52" s="128"/>
      <c r="E52" s="128"/>
      <c r="F52" s="128"/>
      <c r="G52" s="128"/>
      <c r="H52" s="128"/>
      <c r="I52" s="128"/>
      <c r="J52" s="128"/>
      <c r="K52" s="128"/>
      <c r="L52" s="21"/>
      <c r="M52" s="18"/>
      <c r="N52" s="18"/>
      <c r="O52" s="18"/>
      <c r="P52" s="22" t="s">
        <v>19</v>
      </c>
      <c r="Q52" s="22" t="s">
        <v>50</v>
      </c>
      <c r="R52" s="22" t="s">
        <v>17</v>
      </c>
      <c r="S52" s="22" t="s">
        <v>50</v>
      </c>
      <c r="T52" s="22" t="s">
        <v>188</v>
      </c>
      <c r="U52" s="19" t="s">
        <v>14</v>
      </c>
      <c r="V52" s="22" t="s">
        <v>154</v>
      </c>
      <c r="W52" s="72">
        <f aca="true" t="shared" si="19" ref="W52:AB52">W54</f>
        <v>195000</v>
      </c>
      <c r="X52" s="72">
        <f t="shared" si="19"/>
        <v>0</v>
      </c>
      <c r="Y52" s="72">
        <f t="shared" si="19"/>
        <v>55000</v>
      </c>
      <c r="Z52" s="72">
        <f t="shared" si="19"/>
        <v>0</v>
      </c>
      <c r="AA52" s="72">
        <f t="shared" si="19"/>
        <v>55000</v>
      </c>
      <c r="AB52" s="72">
        <f t="shared" si="19"/>
        <v>0</v>
      </c>
    </row>
    <row r="53" spans="1:28" ht="37.5">
      <c r="A53" s="22"/>
      <c r="B53" s="23" t="s">
        <v>167</v>
      </c>
      <c r="C53" s="18"/>
      <c r="D53" s="18"/>
      <c r="E53" s="18"/>
      <c r="F53" s="18"/>
      <c r="G53" s="18"/>
      <c r="H53" s="18"/>
      <c r="I53" s="18"/>
      <c r="J53" s="18"/>
      <c r="K53" s="18"/>
      <c r="L53" s="21"/>
      <c r="M53" s="18"/>
      <c r="N53" s="18"/>
      <c r="O53" s="18"/>
      <c r="P53" s="22" t="s">
        <v>19</v>
      </c>
      <c r="Q53" s="22" t="s">
        <v>50</v>
      </c>
      <c r="R53" s="22" t="s">
        <v>17</v>
      </c>
      <c r="S53" s="22" t="s">
        <v>50</v>
      </c>
      <c r="T53" s="22" t="s">
        <v>188</v>
      </c>
      <c r="U53" s="19" t="s">
        <v>14</v>
      </c>
      <c r="V53" s="22" t="s">
        <v>162</v>
      </c>
      <c r="W53" s="72">
        <f aca="true" t="shared" si="20" ref="W53:AB53">W54</f>
        <v>195000</v>
      </c>
      <c r="X53" s="72">
        <f t="shared" si="20"/>
        <v>0</v>
      </c>
      <c r="Y53" s="72">
        <f t="shared" si="20"/>
        <v>55000</v>
      </c>
      <c r="Z53" s="72">
        <f t="shared" si="20"/>
        <v>0</v>
      </c>
      <c r="AA53" s="72">
        <f t="shared" si="20"/>
        <v>55000</v>
      </c>
      <c r="AB53" s="72">
        <f t="shared" si="20"/>
        <v>0</v>
      </c>
    </row>
    <row r="54" spans="1:28" ht="37.5">
      <c r="A54" s="22"/>
      <c r="B54" s="23" t="s">
        <v>52</v>
      </c>
      <c r="C54" s="128"/>
      <c r="D54" s="128"/>
      <c r="E54" s="128"/>
      <c r="F54" s="128"/>
      <c r="G54" s="128"/>
      <c r="H54" s="128"/>
      <c r="I54" s="128"/>
      <c r="J54" s="128"/>
      <c r="K54" s="128"/>
      <c r="L54" s="21"/>
      <c r="M54" s="18"/>
      <c r="N54" s="18"/>
      <c r="O54" s="18"/>
      <c r="P54" s="22" t="s">
        <v>19</v>
      </c>
      <c r="Q54" s="22" t="s">
        <v>50</v>
      </c>
      <c r="R54" s="22" t="s">
        <v>17</v>
      </c>
      <c r="S54" s="22" t="s">
        <v>50</v>
      </c>
      <c r="T54" s="22" t="s">
        <v>188</v>
      </c>
      <c r="U54" s="19" t="s">
        <v>14</v>
      </c>
      <c r="V54" s="22" t="s">
        <v>118</v>
      </c>
      <c r="W54" s="72">
        <f>'Приложение Вед. структура'!M120</f>
        <v>195000</v>
      </c>
      <c r="X54" s="72">
        <f>'Приложение Вед. структура'!N120</f>
        <v>0</v>
      </c>
      <c r="Y54" s="72">
        <f>'Приложение Вед. структура'!O120</f>
        <v>55000</v>
      </c>
      <c r="Z54" s="72">
        <f>'Приложение Вед. структура'!P120</f>
        <v>0</v>
      </c>
      <c r="AA54" s="72">
        <f>'Приложение Вед. структура'!Q120</f>
        <v>55000</v>
      </c>
      <c r="AB54" s="72">
        <f>'Приложение Вед. структура'!R120</f>
        <v>0</v>
      </c>
    </row>
    <row r="55" spans="1:28" ht="37.5">
      <c r="A55" s="22" t="s">
        <v>174</v>
      </c>
      <c r="B55" s="23" t="s">
        <v>172</v>
      </c>
      <c r="C55" s="18"/>
      <c r="D55" s="18"/>
      <c r="E55" s="18"/>
      <c r="F55" s="18"/>
      <c r="G55" s="18"/>
      <c r="H55" s="18"/>
      <c r="I55" s="18"/>
      <c r="J55" s="18"/>
      <c r="K55" s="18"/>
      <c r="L55" s="21"/>
      <c r="M55" s="18"/>
      <c r="N55" s="18"/>
      <c r="O55" s="18"/>
      <c r="P55" s="22" t="s">
        <v>19</v>
      </c>
      <c r="Q55" s="22" t="s">
        <v>50</v>
      </c>
      <c r="R55" s="22" t="s">
        <v>17</v>
      </c>
      <c r="S55" s="22" t="s">
        <v>50</v>
      </c>
      <c r="T55" s="22" t="s">
        <v>189</v>
      </c>
      <c r="U55" s="19" t="s">
        <v>14</v>
      </c>
      <c r="V55" s="22" t="s">
        <v>154</v>
      </c>
      <c r="W55" s="72">
        <f aca="true" t="shared" si="21" ref="W55:AB56">W56</f>
        <v>18000</v>
      </c>
      <c r="X55" s="72">
        <f t="shared" si="21"/>
        <v>0</v>
      </c>
      <c r="Y55" s="72">
        <f t="shared" si="21"/>
        <v>48000</v>
      </c>
      <c r="Z55" s="72">
        <f t="shared" si="21"/>
        <v>0</v>
      </c>
      <c r="AA55" s="72">
        <f t="shared" si="21"/>
        <v>48000</v>
      </c>
      <c r="AB55" s="72">
        <f t="shared" si="21"/>
        <v>0</v>
      </c>
    </row>
    <row r="56" spans="1:28" ht="37.5">
      <c r="A56" s="22"/>
      <c r="B56" s="23" t="s">
        <v>167</v>
      </c>
      <c r="C56" s="18"/>
      <c r="D56" s="18"/>
      <c r="E56" s="18"/>
      <c r="F56" s="18"/>
      <c r="G56" s="18"/>
      <c r="H56" s="18"/>
      <c r="I56" s="18"/>
      <c r="J56" s="18"/>
      <c r="K56" s="18"/>
      <c r="L56" s="21"/>
      <c r="M56" s="18"/>
      <c r="N56" s="18"/>
      <c r="O56" s="18"/>
      <c r="P56" s="22" t="s">
        <v>19</v>
      </c>
      <c r="Q56" s="22" t="s">
        <v>50</v>
      </c>
      <c r="R56" s="22" t="s">
        <v>17</v>
      </c>
      <c r="S56" s="22" t="s">
        <v>50</v>
      </c>
      <c r="T56" s="22" t="s">
        <v>189</v>
      </c>
      <c r="U56" s="19" t="s">
        <v>14</v>
      </c>
      <c r="V56" s="22" t="s">
        <v>162</v>
      </c>
      <c r="W56" s="72">
        <f t="shared" si="21"/>
        <v>18000</v>
      </c>
      <c r="X56" s="72">
        <f t="shared" si="21"/>
        <v>0</v>
      </c>
      <c r="Y56" s="72">
        <f t="shared" si="21"/>
        <v>48000</v>
      </c>
      <c r="Z56" s="72">
        <f t="shared" si="21"/>
        <v>0</v>
      </c>
      <c r="AA56" s="72">
        <f t="shared" si="21"/>
        <v>48000</v>
      </c>
      <c r="AB56" s="72">
        <f t="shared" si="21"/>
        <v>0</v>
      </c>
    </row>
    <row r="57" spans="1:28" ht="37.5">
      <c r="A57" s="22"/>
      <c r="B57" s="23" t="s">
        <v>52</v>
      </c>
      <c r="C57" s="18"/>
      <c r="D57" s="18"/>
      <c r="E57" s="18"/>
      <c r="F57" s="18"/>
      <c r="G57" s="18"/>
      <c r="H57" s="18"/>
      <c r="I57" s="18"/>
      <c r="J57" s="18"/>
      <c r="K57" s="18"/>
      <c r="L57" s="21"/>
      <c r="M57" s="18"/>
      <c r="N57" s="18"/>
      <c r="O57" s="18"/>
      <c r="P57" s="22" t="s">
        <v>19</v>
      </c>
      <c r="Q57" s="22" t="s">
        <v>50</v>
      </c>
      <c r="R57" s="22" t="s">
        <v>17</v>
      </c>
      <c r="S57" s="22" t="s">
        <v>50</v>
      </c>
      <c r="T57" s="22" t="s">
        <v>189</v>
      </c>
      <c r="U57" s="19" t="s">
        <v>14</v>
      </c>
      <c r="V57" s="22" t="s">
        <v>118</v>
      </c>
      <c r="W57" s="72">
        <f>'Приложение Вед. структура'!M65</f>
        <v>18000</v>
      </c>
      <c r="X57" s="72">
        <f>'Приложение Вед. структура'!N65</f>
        <v>0</v>
      </c>
      <c r="Y57" s="72">
        <f>'Приложение Вед. структура'!O65</f>
        <v>48000</v>
      </c>
      <c r="Z57" s="72">
        <f>'Приложение Вед. структура'!P65</f>
        <v>0</v>
      </c>
      <c r="AA57" s="72">
        <f>'Приложение Вед. структура'!Q65</f>
        <v>48000</v>
      </c>
      <c r="AB57" s="72">
        <f>'Приложение Вед. структура'!R65</f>
        <v>0</v>
      </c>
    </row>
    <row r="58" spans="1:29" s="71" customFormat="1" ht="37.5">
      <c r="A58" s="22" t="s">
        <v>220</v>
      </c>
      <c r="B58" s="23" t="s">
        <v>215</v>
      </c>
      <c r="C58" s="18"/>
      <c r="D58" s="18"/>
      <c r="E58" s="18"/>
      <c r="F58" s="18"/>
      <c r="G58" s="18"/>
      <c r="H58" s="18"/>
      <c r="I58" s="18"/>
      <c r="J58" s="18"/>
      <c r="K58" s="18"/>
      <c r="L58" s="21"/>
      <c r="M58" s="18"/>
      <c r="N58" s="18"/>
      <c r="O58" s="18"/>
      <c r="P58" s="22" t="s">
        <v>19</v>
      </c>
      <c r="Q58" s="22" t="s">
        <v>50</v>
      </c>
      <c r="R58" s="22" t="s">
        <v>17</v>
      </c>
      <c r="S58" s="22" t="s">
        <v>58</v>
      </c>
      <c r="T58" s="22" t="s">
        <v>219</v>
      </c>
      <c r="U58" s="19" t="s">
        <v>14</v>
      </c>
      <c r="V58" s="22" t="s">
        <v>154</v>
      </c>
      <c r="W58" s="72">
        <f>W59</f>
        <v>3500000</v>
      </c>
      <c r="X58" s="72">
        <f>X59</f>
        <v>0</v>
      </c>
      <c r="Y58" s="72">
        <f aca="true" t="shared" si="22" ref="Y58:AB59">Y59</f>
        <v>1300000</v>
      </c>
      <c r="Z58" s="72">
        <f t="shared" si="22"/>
        <v>0</v>
      </c>
      <c r="AA58" s="72">
        <f t="shared" si="22"/>
        <v>0</v>
      </c>
      <c r="AB58" s="72">
        <f t="shared" si="22"/>
        <v>0</v>
      </c>
      <c r="AC58" s="106"/>
    </row>
    <row r="59" spans="1:29" s="71" customFormat="1" ht="56.25">
      <c r="A59" s="22"/>
      <c r="B59" s="23" t="s">
        <v>217</v>
      </c>
      <c r="C59" s="18"/>
      <c r="D59" s="18"/>
      <c r="E59" s="18"/>
      <c r="F59" s="18"/>
      <c r="G59" s="18"/>
      <c r="H59" s="18"/>
      <c r="I59" s="18"/>
      <c r="J59" s="18"/>
      <c r="K59" s="18"/>
      <c r="L59" s="21"/>
      <c r="M59" s="18"/>
      <c r="N59" s="18"/>
      <c r="O59" s="18"/>
      <c r="P59" s="22" t="s">
        <v>19</v>
      </c>
      <c r="Q59" s="22" t="s">
        <v>50</v>
      </c>
      <c r="R59" s="22" t="s">
        <v>17</v>
      </c>
      <c r="S59" s="22" t="s">
        <v>58</v>
      </c>
      <c r="T59" s="22" t="s">
        <v>219</v>
      </c>
      <c r="U59" s="19" t="s">
        <v>14</v>
      </c>
      <c r="V59" s="22" t="s">
        <v>218</v>
      </c>
      <c r="W59" s="72">
        <f>W60</f>
        <v>3500000</v>
      </c>
      <c r="X59" s="72">
        <f>X60</f>
        <v>0</v>
      </c>
      <c r="Y59" s="72">
        <f t="shared" si="22"/>
        <v>1300000</v>
      </c>
      <c r="Z59" s="72">
        <f t="shared" si="22"/>
        <v>0</v>
      </c>
      <c r="AA59" s="72">
        <f t="shared" si="22"/>
        <v>0</v>
      </c>
      <c r="AB59" s="72">
        <f t="shared" si="22"/>
        <v>0</v>
      </c>
      <c r="AC59" s="106"/>
    </row>
    <row r="60" spans="1:29" s="71" customFormat="1" ht="18.75">
      <c r="A60" s="22"/>
      <c r="B60" s="23" t="s">
        <v>127</v>
      </c>
      <c r="C60" s="18"/>
      <c r="D60" s="18"/>
      <c r="E60" s="18"/>
      <c r="F60" s="18"/>
      <c r="G60" s="18"/>
      <c r="H60" s="18"/>
      <c r="I60" s="18"/>
      <c r="J60" s="18"/>
      <c r="K60" s="18"/>
      <c r="L60" s="21"/>
      <c r="M60" s="18"/>
      <c r="N60" s="18"/>
      <c r="O60" s="18"/>
      <c r="P60" s="22" t="s">
        <v>19</v>
      </c>
      <c r="Q60" s="22" t="s">
        <v>50</v>
      </c>
      <c r="R60" s="22" t="s">
        <v>17</v>
      </c>
      <c r="S60" s="22" t="s">
        <v>58</v>
      </c>
      <c r="T60" s="22" t="s">
        <v>219</v>
      </c>
      <c r="U60" s="19" t="s">
        <v>14</v>
      </c>
      <c r="V60" s="22" t="s">
        <v>94</v>
      </c>
      <c r="W60" s="72">
        <f>'Приложение Вед. структура'!M175</f>
        <v>3500000</v>
      </c>
      <c r="X60" s="72">
        <f>'[1]Приложение Вед. структура'!N179</f>
        <v>0</v>
      </c>
      <c r="Y60" s="72">
        <f>'Приложение Вед. структура'!O175</f>
        <v>1300000</v>
      </c>
      <c r="Z60" s="72">
        <f>'[1]Приложение Вед. структура'!P179</f>
        <v>0</v>
      </c>
      <c r="AA60" s="72">
        <f>'Приложение Вед. структура'!Q175</f>
        <v>0</v>
      </c>
      <c r="AB60" s="72">
        <f>'[1]Приложение Вед. структура'!R179</f>
        <v>0</v>
      </c>
      <c r="AC60" s="106"/>
    </row>
    <row r="61" spans="1:28" ht="75">
      <c r="A61" s="91" t="s">
        <v>93</v>
      </c>
      <c r="B61" s="86" t="s">
        <v>223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7" t="s">
        <v>19</v>
      </c>
      <c r="Q61" s="87" t="s">
        <v>56</v>
      </c>
      <c r="R61" s="87" t="s">
        <v>15</v>
      </c>
      <c r="S61" s="87" t="s">
        <v>14</v>
      </c>
      <c r="T61" s="87" t="s">
        <v>154</v>
      </c>
      <c r="U61" s="87" t="s">
        <v>14</v>
      </c>
      <c r="V61" s="91" t="s">
        <v>154</v>
      </c>
      <c r="W61" s="92">
        <f aca="true" t="shared" si="23" ref="W61:AB61">W62</f>
        <v>150000</v>
      </c>
      <c r="X61" s="92">
        <f t="shared" si="23"/>
        <v>0</v>
      </c>
      <c r="Y61" s="92">
        <f t="shared" si="23"/>
        <v>50000</v>
      </c>
      <c r="Z61" s="92">
        <f t="shared" si="23"/>
        <v>0</v>
      </c>
      <c r="AA61" s="92">
        <f t="shared" si="23"/>
        <v>50000</v>
      </c>
      <c r="AB61" s="92">
        <f t="shared" si="23"/>
        <v>0</v>
      </c>
    </row>
    <row r="62" spans="1:28" ht="56.25">
      <c r="A62" s="22" t="s">
        <v>98</v>
      </c>
      <c r="B62" s="28" t="s">
        <v>146</v>
      </c>
      <c r="C62" s="18"/>
      <c r="D62" s="18"/>
      <c r="E62" s="18"/>
      <c r="F62" s="18"/>
      <c r="G62" s="18"/>
      <c r="H62" s="18"/>
      <c r="I62" s="18"/>
      <c r="J62" s="18"/>
      <c r="K62" s="18"/>
      <c r="L62" s="21"/>
      <c r="M62" s="18"/>
      <c r="N62" s="18"/>
      <c r="O62" s="18"/>
      <c r="P62" s="19" t="s">
        <v>19</v>
      </c>
      <c r="Q62" s="19" t="s">
        <v>56</v>
      </c>
      <c r="R62" s="19" t="s">
        <v>17</v>
      </c>
      <c r="S62" s="19" t="s">
        <v>50</v>
      </c>
      <c r="T62" s="19" t="s">
        <v>189</v>
      </c>
      <c r="U62" s="19" t="s">
        <v>14</v>
      </c>
      <c r="V62" s="22" t="s">
        <v>154</v>
      </c>
      <c r="W62" s="72">
        <f aca="true" t="shared" si="24" ref="W62:AB62">W64</f>
        <v>150000</v>
      </c>
      <c r="X62" s="72">
        <f t="shared" si="24"/>
        <v>0</v>
      </c>
      <c r="Y62" s="72">
        <f t="shared" si="24"/>
        <v>50000</v>
      </c>
      <c r="Z62" s="72">
        <f t="shared" si="24"/>
        <v>0</v>
      </c>
      <c r="AA62" s="72">
        <f t="shared" si="24"/>
        <v>50000</v>
      </c>
      <c r="AB62" s="72">
        <f t="shared" si="24"/>
        <v>0</v>
      </c>
    </row>
    <row r="63" spans="1:28" ht="37.5">
      <c r="A63" s="22"/>
      <c r="B63" s="23" t="s">
        <v>167</v>
      </c>
      <c r="C63" s="18"/>
      <c r="D63" s="18"/>
      <c r="E63" s="18"/>
      <c r="F63" s="18"/>
      <c r="G63" s="18"/>
      <c r="H63" s="18"/>
      <c r="I63" s="18"/>
      <c r="J63" s="18"/>
      <c r="K63" s="18"/>
      <c r="L63" s="21"/>
      <c r="M63" s="18"/>
      <c r="N63" s="18"/>
      <c r="O63" s="18"/>
      <c r="P63" s="19" t="s">
        <v>19</v>
      </c>
      <c r="Q63" s="19" t="s">
        <v>56</v>
      </c>
      <c r="R63" s="19" t="s">
        <v>17</v>
      </c>
      <c r="S63" s="19" t="s">
        <v>50</v>
      </c>
      <c r="T63" s="19" t="s">
        <v>189</v>
      </c>
      <c r="U63" s="19" t="s">
        <v>14</v>
      </c>
      <c r="V63" s="22" t="s">
        <v>162</v>
      </c>
      <c r="W63" s="72">
        <f aca="true" t="shared" si="25" ref="W63:AB63">W64</f>
        <v>150000</v>
      </c>
      <c r="X63" s="72">
        <f t="shared" si="25"/>
        <v>0</v>
      </c>
      <c r="Y63" s="72">
        <f t="shared" si="25"/>
        <v>50000</v>
      </c>
      <c r="Z63" s="72">
        <f t="shared" si="25"/>
        <v>0</v>
      </c>
      <c r="AA63" s="72">
        <f t="shared" si="25"/>
        <v>50000</v>
      </c>
      <c r="AB63" s="72">
        <f t="shared" si="25"/>
        <v>0</v>
      </c>
    </row>
    <row r="64" spans="1:28" ht="37.5">
      <c r="A64" s="22"/>
      <c r="B64" s="28" t="s">
        <v>52</v>
      </c>
      <c r="C64" s="18"/>
      <c r="D64" s="18"/>
      <c r="E64" s="18"/>
      <c r="F64" s="18"/>
      <c r="G64" s="18"/>
      <c r="H64" s="18"/>
      <c r="I64" s="18"/>
      <c r="J64" s="18"/>
      <c r="K64" s="18"/>
      <c r="L64" s="21"/>
      <c r="M64" s="18"/>
      <c r="N64" s="18"/>
      <c r="O64" s="18"/>
      <c r="P64" s="19" t="s">
        <v>19</v>
      </c>
      <c r="Q64" s="19" t="s">
        <v>56</v>
      </c>
      <c r="R64" s="19" t="s">
        <v>17</v>
      </c>
      <c r="S64" s="19" t="s">
        <v>50</v>
      </c>
      <c r="T64" s="19" t="s">
        <v>189</v>
      </c>
      <c r="U64" s="19" t="s">
        <v>14</v>
      </c>
      <c r="V64" s="22" t="s">
        <v>118</v>
      </c>
      <c r="W64" s="72">
        <f>'Приложение Вед. структура'!M84</f>
        <v>150000</v>
      </c>
      <c r="X64" s="72">
        <f>'Приложение Вед. структура'!N84</f>
        <v>0</v>
      </c>
      <c r="Y64" s="72">
        <f>'Приложение Вед. структура'!O84</f>
        <v>50000</v>
      </c>
      <c r="Z64" s="72">
        <f>'Приложение Вед. структура'!P84</f>
        <v>0</v>
      </c>
      <c r="AA64" s="72">
        <f>'Приложение Вед. структура'!Q84</f>
        <v>50000</v>
      </c>
      <c r="AB64" s="72">
        <f>'Приложение Вед. структура'!R84</f>
        <v>0</v>
      </c>
    </row>
    <row r="65" spans="1:28" ht="75">
      <c r="A65" s="91" t="s">
        <v>99</v>
      </c>
      <c r="B65" s="86" t="s">
        <v>224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7" t="s">
        <v>19</v>
      </c>
      <c r="Q65" s="87" t="s">
        <v>67</v>
      </c>
      <c r="R65" s="87" t="s">
        <v>15</v>
      </c>
      <c r="S65" s="87" t="s">
        <v>14</v>
      </c>
      <c r="T65" s="91" t="s">
        <v>154</v>
      </c>
      <c r="U65" s="87" t="s">
        <v>14</v>
      </c>
      <c r="V65" s="91" t="s">
        <v>154</v>
      </c>
      <c r="W65" s="92">
        <f>W66+W72+W75</f>
        <v>3543504.65</v>
      </c>
      <c r="X65" s="92">
        <f>X66</f>
        <v>0</v>
      </c>
      <c r="Y65" s="92">
        <f>Y66+Y72+Y75</f>
        <v>2800000</v>
      </c>
      <c r="Z65" s="92">
        <f>Z66</f>
        <v>0</v>
      </c>
      <c r="AA65" s="92">
        <f>AA66+AA72+AA75</f>
        <v>2800000</v>
      </c>
      <c r="AB65" s="92">
        <f>AB66</f>
        <v>0</v>
      </c>
    </row>
    <row r="66" spans="1:28" ht="75">
      <c r="A66" s="22" t="s">
        <v>100</v>
      </c>
      <c r="B66" s="28" t="s">
        <v>147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 t="s">
        <v>19</v>
      </c>
      <c r="Q66" s="19" t="s">
        <v>67</v>
      </c>
      <c r="R66" s="19" t="s">
        <v>17</v>
      </c>
      <c r="S66" s="19" t="s">
        <v>14</v>
      </c>
      <c r="T66" s="22" t="s">
        <v>154</v>
      </c>
      <c r="U66" s="19" t="s">
        <v>14</v>
      </c>
      <c r="V66" s="22" t="s">
        <v>154</v>
      </c>
      <c r="W66" s="72">
        <f aca="true" t="shared" si="26" ref="W66:AB66">W67+W70</f>
        <v>550000</v>
      </c>
      <c r="X66" s="72">
        <f t="shared" si="26"/>
        <v>0</v>
      </c>
      <c r="Y66" s="72">
        <f t="shared" si="26"/>
        <v>550000</v>
      </c>
      <c r="Z66" s="72">
        <f t="shared" si="26"/>
        <v>0</v>
      </c>
      <c r="AA66" s="72">
        <f t="shared" si="26"/>
        <v>550000</v>
      </c>
      <c r="AB66" s="72">
        <f t="shared" si="26"/>
        <v>0</v>
      </c>
    </row>
    <row r="67" spans="1:28" ht="37.5">
      <c r="A67" s="22" t="s">
        <v>101</v>
      </c>
      <c r="B67" s="28" t="s">
        <v>234</v>
      </c>
      <c r="C67" s="18"/>
      <c r="D67" s="18"/>
      <c r="E67" s="18"/>
      <c r="F67" s="18"/>
      <c r="G67" s="18"/>
      <c r="H67" s="18"/>
      <c r="I67" s="18"/>
      <c r="J67" s="18"/>
      <c r="K67" s="18"/>
      <c r="L67" s="21"/>
      <c r="M67" s="18"/>
      <c r="N67" s="18"/>
      <c r="O67" s="18"/>
      <c r="P67" s="19" t="s">
        <v>19</v>
      </c>
      <c r="Q67" s="19" t="s">
        <v>67</v>
      </c>
      <c r="R67" s="19" t="s">
        <v>17</v>
      </c>
      <c r="S67" s="19" t="s">
        <v>50</v>
      </c>
      <c r="T67" s="22" t="s">
        <v>189</v>
      </c>
      <c r="U67" s="19" t="s">
        <v>14</v>
      </c>
      <c r="V67" s="22" t="s">
        <v>154</v>
      </c>
      <c r="W67" s="72">
        <f aca="true" t="shared" si="27" ref="W67:AB67">W69</f>
        <v>550000</v>
      </c>
      <c r="X67" s="72">
        <f t="shared" si="27"/>
        <v>0</v>
      </c>
      <c r="Y67" s="72">
        <f t="shared" si="27"/>
        <v>550000</v>
      </c>
      <c r="Z67" s="72">
        <f t="shared" si="27"/>
        <v>0</v>
      </c>
      <c r="AA67" s="72">
        <f t="shared" si="27"/>
        <v>550000</v>
      </c>
      <c r="AB67" s="72">
        <f t="shared" si="27"/>
        <v>0</v>
      </c>
    </row>
    <row r="68" spans="1:28" ht="37.5">
      <c r="A68" s="22"/>
      <c r="B68" s="23" t="s">
        <v>167</v>
      </c>
      <c r="C68" s="18"/>
      <c r="D68" s="18"/>
      <c r="E68" s="18"/>
      <c r="F68" s="18"/>
      <c r="G68" s="18"/>
      <c r="H68" s="18"/>
      <c r="I68" s="18"/>
      <c r="J68" s="18"/>
      <c r="K68" s="18"/>
      <c r="L68" s="21"/>
      <c r="M68" s="18"/>
      <c r="N68" s="18"/>
      <c r="O68" s="18"/>
      <c r="P68" s="19" t="s">
        <v>19</v>
      </c>
      <c r="Q68" s="19" t="s">
        <v>67</v>
      </c>
      <c r="R68" s="19" t="s">
        <v>17</v>
      </c>
      <c r="S68" s="19" t="s">
        <v>50</v>
      </c>
      <c r="T68" s="22" t="s">
        <v>189</v>
      </c>
      <c r="U68" s="19" t="s">
        <v>14</v>
      </c>
      <c r="V68" s="22" t="s">
        <v>162</v>
      </c>
      <c r="W68" s="72">
        <f aca="true" t="shared" si="28" ref="W68:AB68">W69</f>
        <v>550000</v>
      </c>
      <c r="X68" s="72">
        <f t="shared" si="28"/>
        <v>0</v>
      </c>
      <c r="Y68" s="72">
        <f t="shared" si="28"/>
        <v>550000</v>
      </c>
      <c r="Z68" s="72">
        <f t="shared" si="28"/>
        <v>0</v>
      </c>
      <c r="AA68" s="72">
        <f t="shared" si="28"/>
        <v>550000</v>
      </c>
      <c r="AB68" s="72">
        <f t="shared" si="28"/>
        <v>0</v>
      </c>
    </row>
    <row r="69" spans="1:28" ht="37.5">
      <c r="A69" s="22"/>
      <c r="B69" s="28" t="s">
        <v>52</v>
      </c>
      <c r="C69" s="18"/>
      <c r="D69" s="18"/>
      <c r="E69" s="18"/>
      <c r="F69" s="18"/>
      <c r="G69" s="18"/>
      <c r="H69" s="18"/>
      <c r="I69" s="18"/>
      <c r="J69" s="18"/>
      <c r="K69" s="18"/>
      <c r="L69" s="21"/>
      <c r="M69" s="18"/>
      <c r="N69" s="18"/>
      <c r="O69" s="18"/>
      <c r="P69" s="19" t="s">
        <v>19</v>
      </c>
      <c r="Q69" s="19" t="s">
        <v>67</v>
      </c>
      <c r="R69" s="19" t="s">
        <v>17</v>
      </c>
      <c r="S69" s="19" t="s">
        <v>50</v>
      </c>
      <c r="T69" s="22" t="s">
        <v>189</v>
      </c>
      <c r="U69" s="19" t="s">
        <v>14</v>
      </c>
      <c r="V69" s="22" t="s">
        <v>118</v>
      </c>
      <c r="W69" s="72">
        <f>'Приложение Вед. структура'!M91</f>
        <v>550000</v>
      </c>
      <c r="X69" s="72">
        <f>'Приложение Вед. структура'!N91</f>
        <v>0</v>
      </c>
      <c r="Y69" s="72">
        <f>'Приложение Вед. структура'!O91</f>
        <v>550000</v>
      </c>
      <c r="Z69" s="72">
        <f>'Приложение Вед. структура'!P91</f>
        <v>0</v>
      </c>
      <c r="AA69" s="72">
        <f>'Приложение Вед. структура'!Q91</f>
        <v>550000</v>
      </c>
      <c r="AB69" s="72">
        <f>'Приложение Вед. структура'!R91</f>
        <v>0</v>
      </c>
    </row>
    <row r="70" spans="1:28" ht="18.75" hidden="1">
      <c r="A70" s="22" t="s">
        <v>105</v>
      </c>
      <c r="B70" s="28" t="s">
        <v>136</v>
      </c>
      <c r="C70" s="18"/>
      <c r="D70" s="18"/>
      <c r="E70" s="18"/>
      <c r="F70" s="18"/>
      <c r="G70" s="18"/>
      <c r="H70" s="18"/>
      <c r="I70" s="18"/>
      <c r="J70" s="18"/>
      <c r="K70" s="18"/>
      <c r="L70" s="21"/>
      <c r="M70" s="18"/>
      <c r="N70" s="18"/>
      <c r="O70" s="18"/>
      <c r="P70" s="19" t="s">
        <v>19</v>
      </c>
      <c r="Q70" s="19" t="s">
        <v>67</v>
      </c>
      <c r="R70" s="19" t="s">
        <v>17</v>
      </c>
      <c r="S70" s="19"/>
      <c r="T70" s="22" t="s">
        <v>18</v>
      </c>
      <c r="U70" s="19"/>
      <c r="V70" s="22"/>
      <c r="W70" s="72">
        <f aca="true" t="shared" si="29" ref="W70:AB70">W71</f>
        <v>0</v>
      </c>
      <c r="X70" s="72">
        <f t="shared" si="29"/>
        <v>0</v>
      </c>
      <c r="Y70" s="72">
        <f t="shared" si="29"/>
        <v>0</v>
      </c>
      <c r="Z70" s="72">
        <f t="shared" si="29"/>
        <v>0</v>
      </c>
      <c r="AA70" s="72">
        <f t="shared" si="29"/>
        <v>0</v>
      </c>
      <c r="AB70" s="72">
        <f t="shared" si="29"/>
        <v>0</v>
      </c>
    </row>
    <row r="71" spans="1:28" ht="37.5" hidden="1">
      <c r="A71" s="22"/>
      <c r="B71" s="28" t="s">
        <v>52</v>
      </c>
      <c r="C71" s="18"/>
      <c r="D71" s="18"/>
      <c r="E71" s="18"/>
      <c r="F71" s="18"/>
      <c r="G71" s="18"/>
      <c r="H71" s="18"/>
      <c r="I71" s="18"/>
      <c r="J71" s="18"/>
      <c r="K71" s="18"/>
      <c r="L71" s="21"/>
      <c r="M71" s="18"/>
      <c r="N71" s="18"/>
      <c r="O71" s="18"/>
      <c r="P71" s="19" t="s">
        <v>19</v>
      </c>
      <c r="Q71" s="19" t="s">
        <v>67</v>
      </c>
      <c r="R71" s="19" t="s">
        <v>17</v>
      </c>
      <c r="S71" s="19"/>
      <c r="T71" s="22" t="s">
        <v>18</v>
      </c>
      <c r="U71" s="19"/>
      <c r="V71" s="22" t="s">
        <v>118</v>
      </c>
      <c r="W71" s="72">
        <f>'Приложение Вед. структура'!M90</f>
        <v>0</v>
      </c>
      <c r="X71" s="72">
        <f>'Приложение Вед. структура'!N90</f>
        <v>0</v>
      </c>
      <c r="Y71" s="72">
        <f>'Приложение Вед. структура'!O90</f>
        <v>0</v>
      </c>
      <c r="Z71" s="72">
        <f>'Приложение Вед. структура'!P90</f>
        <v>0</v>
      </c>
      <c r="AA71" s="72">
        <f>'Приложение Вед. структура'!Q90</f>
        <v>0</v>
      </c>
      <c r="AB71" s="72">
        <f>'Приложение Вед. структура'!R90</f>
        <v>0</v>
      </c>
    </row>
    <row r="72" spans="1:28" ht="37.5">
      <c r="A72" s="22" t="s">
        <v>105</v>
      </c>
      <c r="B72" s="28" t="s">
        <v>235</v>
      </c>
      <c r="C72" s="18"/>
      <c r="D72" s="18"/>
      <c r="E72" s="18"/>
      <c r="F72" s="18"/>
      <c r="G72" s="18"/>
      <c r="H72" s="18"/>
      <c r="I72" s="18"/>
      <c r="J72" s="18"/>
      <c r="K72" s="18"/>
      <c r="L72" s="21"/>
      <c r="M72" s="18"/>
      <c r="N72" s="18"/>
      <c r="O72" s="18"/>
      <c r="P72" s="19" t="s">
        <v>19</v>
      </c>
      <c r="Q72" s="19" t="s">
        <v>67</v>
      </c>
      <c r="R72" s="19" t="s">
        <v>17</v>
      </c>
      <c r="S72" s="19" t="s">
        <v>50</v>
      </c>
      <c r="T72" s="22" t="s">
        <v>191</v>
      </c>
      <c r="U72" s="19" t="s">
        <v>14</v>
      </c>
      <c r="V72" s="22" t="s">
        <v>154</v>
      </c>
      <c r="W72" s="72">
        <f aca="true" t="shared" si="30" ref="W72:AB72">W74</f>
        <v>846079.13</v>
      </c>
      <c r="X72" s="72">
        <f t="shared" si="30"/>
        <v>0</v>
      </c>
      <c r="Y72" s="72">
        <f t="shared" si="30"/>
        <v>0</v>
      </c>
      <c r="Z72" s="72">
        <f t="shared" si="30"/>
        <v>0</v>
      </c>
      <c r="AA72" s="72">
        <f t="shared" si="30"/>
        <v>0</v>
      </c>
      <c r="AB72" s="72">
        <f t="shared" si="30"/>
        <v>0</v>
      </c>
    </row>
    <row r="73" spans="1:28" ht="37.5">
      <c r="A73" s="22"/>
      <c r="B73" s="23" t="s">
        <v>167</v>
      </c>
      <c r="C73" s="18"/>
      <c r="D73" s="18"/>
      <c r="E73" s="18"/>
      <c r="F73" s="18"/>
      <c r="G73" s="18"/>
      <c r="H73" s="18"/>
      <c r="I73" s="18"/>
      <c r="J73" s="18"/>
      <c r="K73" s="18"/>
      <c r="L73" s="21"/>
      <c r="M73" s="18"/>
      <c r="N73" s="18"/>
      <c r="O73" s="18"/>
      <c r="P73" s="19" t="s">
        <v>19</v>
      </c>
      <c r="Q73" s="19" t="s">
        <v>67</v>
      </c>
      <c r="R73" s="19" t="s">
        <v>17</v>
      </c>
      <c r="S73" s="19" t="s">
        <v>50</v>
      </c>
      <c r="T73" s="22" t="s">
        <v>191</v>
      </c>
      <c r="U73" s="19" t="s">
        <v>14</v>
      </c>
      <c r="V73" s="22" t="s">
        <v>162</v>
      </c>
      <c r="W73" s="72">
        <f aca="true" t="shared" si="31" ref="W73:AB73">W74</f>
        <v>846079.13</v>
      </c>
      <c r="X73" s="72">
        <f t="shared" si="31"/>
        <v>0</v>
      </c>
      <c r="Y73" s="72">
        <f t="shared" si="31"/>
        <v>0</v>
      </c>
      <c r="Z73" s="72">
        <f t="shared" si="31"/>
        <v>0</v>
      </c>
      <c r="AA73" s="72">
        <f t="shared" si="31"/>
        <v>0</v>
      </c>
      <c r="AB73" s="72">
        <f t="shared" si="31"/>
        <v>0</v>
      </c>
    </row>
    <row r="74" spans="1:28" ht="37.5">
      <c r="A74" s="22"/>
      <c r="B74" s="28" t="s">
        <v>52</v>
      </c>
      <c r="C74" s="18"/>
      <c r="D74" s="18"/>
      <c r="E74" s="18"/>
      <c r="F74" s="18"/>
      <c r="G74" s="18"/>
      <c r="H74" s="18"/>
      <c r="I74" s="18"/>
      <c r="J74" s="18"/>
      <c r="K74" s="18"/>
      <c r="L74" s="21"/>
      <c r="M74" s="18"/>
      <c r="N74" s="18"/>
      <c r="O74" s="18"/>
      <c r="P74" s="19" t="s">
        <v>19</v>
      </c>
      <c r="Q74" s="19" t="s">
        <v>67</v>
      </c>
      <c r="R74" s="19" t="s">
        <v>17</v>
      </c>
      <c r="S74" s="19" t="s">
        <v>50</v>
      </c>
      <c r="T74" s="22" t="s">
        <v>191</v>
      </c>
      <c r="U74" s="19" t="s">
        <v>14</v>
      </c>
      <c r="V74" s="22" t="s">
        <v>118</v>
      </c>
      <c r="W74" s="72">
        <f>'Приложение Вед. структура'!M96</f>
        <v>846079.13</v>
      </c>
      <c r="X74" s="72">
        <f>'Приложение Вед. структура'!N96</f>
        <v>0</v>
      </c>
      <c r="Y74" s="72">
        <f>'Приложение Вед. структура'!O96</f>
        <v>0</v>
      </c>
      <c r="Z74" s="72">
        <f>'Приложение Вед. структура'!P96</f>
        <v>0</v>
      </c>
      <c r="AA74" s="72">
        <f>'Приложение Вед. структура'!Q96</f>
        <v>0</v>
      </c>
      <c r="AB74" s="72">
        <f>'Приложение Вед. структура'!R96</f>
        <v>0</v>
      </c>
    </row>
    <row r="75" spans="1:28" ht="37.5">
      <c r="A75" s="22" t="s">
        <v>236</v>
      </c>
      <c r="B75" s="28" t="s">
        <v>233</v>
      </c>
      <c r="C75" s="18"/>
      <c r="D75" s="18"/>
      <c r="E75" s="18"/>
      <c r="F75" s="18"/>
      <c r="G75" s="18"/>
      <c r="H75" s="18"/>
      <c r="I75" s="18"/>
      <c r="J75" s="18"/>
      <c r="K75" s="18"/>
      <c r="L75" s="21"/>
      <c r="M75" s="18"/>
      <c r="N75" s="18"/>
      <c r="O75" s="18"/>
      <c r="P75" s="19" t="s">
        <v>19</v>
      </c>
      <c r="Q75" s="19" t="s">
        <v>67</v>
      </c>
      <c r="R75" s="19" t="s">
        <v>17</v>
      </c>
      <c r="S75" s="19" t="s">
        <v>50</v>
      </c>
      <c r="T75" s="22" t="s">
        <v>219</v>
      </c>
      <c r="U75" s="19" t="s">
        <v>14</v>
      </c>
      <c r="V75" s="22" t="s">
        <v>154</v>
      </c>
      <c r="W75" s="72">
        <f aca="true" t="shared" si="32" ref="W75:AB75">W77</f>
        <v>2147425.52</v>
      </c>
      <c r="X75" s="72">
        <f t="shared" si="32"/>
        <v>0</v>
      </c>
      <c r="Y75" s="72">
        <f t="shared" si="32"/>
        <v>2250000</v>
      </c>
      <c r="Z75" s="72">
        <f t="shared" si="32"/>
        <v>0</v>
      </c>
      <c r="AA75" s="72">
        <f t="shared" si="32"/>
        <v>2250000</v>
      </c>
      <c r="AB75" s="72">
        <f t="shared" si="32"/>
        <v>0</v>
      </c>
    </row>
    <row r="76" spans="1:28" ht="37.5">
      <c r="A76" s="22"/>
      <c r="B76" s="23" t="s">
        <v>167</v>
      </c>
      <c r="C76" s="18"/>
      <c r="D76" s="18"/>
      <c r="E76" s="18"/>
      <c r="F76" s="18"/>
      <c r="G76" s="18"/>
      <c r="H76" s="18"/>
      <c r="I76" s="18"/>
      <c r="J76" s="18"/>
      <c r="K76" s="18"/>
      <c r="L76" s="21"/>
      <c r="M76" s="18"/>
      <c r="N76" s="18"/>
      <c r="O76" s="18"/>
      <c r="P76" s="19" t="s">
        <v>19</v>
      </c>
      <c r="Q76" s="19" t="s">
        <v>67</v>
      </c>
      <c r="R76" s="19" t="s">
        <v>17</v>
      </c>
      <c r="S76" s="19" t="s">
        <v>50</v>
      </c>
      <c r="T76" s="22" t="s">
        <v>219</v>
      </c>
      <c r="U76" s="19" t="s">
        <v>14</v>
      </c>
      <c r="V76" s="22" t="s">
        <v>162</v>
      </c>
      <c r="W76" s="72">
        <f aca="true" t="shared" si="33" ref="W76:AB76">W77</f>
        <v>2147425.52</v>
      </c>
      <c r="X76" s="72">
        <f t="shared" si="33"/>
        <v>0</v>
      </c>
      <c r="Y76" s="72">
        <f t="shared" si="33"/>
        <v>2250000</v>
      </c>
      <c r="Z76" s="72">
        <f t="shared" si="33"/>
        <v>0</v>
      </c>
      <c r="AA76" s="72">
        <f t="shared" si="33"/>
        <v>2250000</v>
      </c>
      <c r="AB76" s="72">
        <f t="shared" si="33"/>
        <v>0</v>
      </c>
    </row>
    <row r="77" spans="1:28" ht="37.5">
      <c r="A77" s="22"/>
      <c r="B77" s="28" t="s">
        <v>52</v>
      </c>
      <c r="C77" s="18"/>
      <c r="D77" s="18"/>
      <c r="E77" s="18"/>
      <c r="F77" s="18"/>
      <c r="G77" s="18"/>
      <c r="H77" s="18"/>
      <c r="I77" s="18"/>
      <c r="J77" s="18"/>
      <c r="K77" s="18"/>
      <c r="L77" s="21"/>
      <c r="M77" s="18"/>
      <c r="N77" s="18"/>
      <c r="O77" s="18"/>
      <c r="P77" s="19" t="s">
        <v>19</v>
      </c>
      <c r="Q77" s="19" t="s">
        <v>67</v>
      </c>
      <c r="R77" s="19" t="s">
        <v>17</v>
      </c>
      <c r="S77" s="19" t="s">
        <v>50</v>
      </c>
      <c r="T77" s="22" t="s">
        <v>219</v>
      </c>
      <c r="U77" s="19" t="s">
        <v>14</v>
      </c>
      <c r="V77" s="22" t="s">
        <v>118</v>
      </c>
      <c r="W77" s="72">
        <f>'Приложение Вед. структура'!M99</f>
        <v>2147425.52</v>
      </c>
      <c r="X77" s="72">
        <f>'Приложение Вед. структура'!N99</f>
        <v>0</v>
      </c>
      <c r="Y77" s="72">
        <f>'Приложение Вед. структура'!O99</f>
        <v>2250000</v>
      </c>
      <c r="Z77" s="72">
        <f>'Приложение Вед. структура'!P99</f>
        <v>0</v>
      </c>
      <c r="AA77" s="72">
        <f>'Приложение Вед. структура'!Q99</f>
        <v>2250000</v>
      </c>
      <c r="AB77" s="72">
        <f>'Приложение Вед. структура'!R99</f>
        <v>0</v>
      </c>
    </row>
    <row r="78" spans="1:28" ht="56.25">
      <c r="A78" s="91" t="s">
        <v>175</v>
      </c>
      <c r="B78" s="88" t="s">
        <v>225</v>
      </c>
      <c r="C78" s="129"/>
      <c r="D78" s="129"/>
      <c r="E78" s="129"/>
      <c r="F78" s="129"/>
      <c r="G78" s="129"/>
      <c r="H78" s="129"/>
      <c r="I78" s="129"/>
      <c r="J78" s="129"/>
      <c r="K78" s="129"/>
      <c r="L78" s="89"/>
      <c r="M78" s="89"/>
      <c r="N78" s="89"/>
      <c r="O78" s="89"/>
      <c r="P78" s="90" t="s">
        <v>19</v>
      </c>
      <c r="Q78" s="91" t="s">
        <v>73</v>
      </c>
      <c r="R78" s="91" t="s">
        <v>15</v>
      </c>
      <c r="S78" s="91" t="s">
        <v>14</v>
      </c>
      <c r="T78" s="91" t="s">
        <v>154</v>
      </c>
      <c r="U78" s="87" t="s">
        <v>14</v>
      </c>
      <c r="V78" s="91" t="s">
        <v>154</v>
      </c>
      <c r="W78" s="92">
        <f aca="true" t="shared" si="34" ref="W78:AB78">W79+W82+W97</f>
        <v>2998058.47</v>
      </c>
      <c r="X78" s="92">
        <f t="shared" si="34"/>
        <v>0</v>
      </c>
      <c r="Y78" s="92">
        <f t="shared" si="34"/>
        <v>2561443.42</v>
      </c>
      <c r="Z78" s="92">
        <f t="shared" si="34"/>
        <v>0</v>
      </c>
      <c r="AA78" s="92">
        <f t="shared" si="34"/>
        <v>2619068.7199999997</v>
      </c>
      <c r="AB78" s="92">
        <f t="shared" si="34"/>
        <v>0</v>
      </c>
    </row>
    <row r="79" spans="1:28" ht="37.5" hidden="1">
      <c r="A79" s="22" t="s">
        <v>106</v>
      </c>
      <c r="B79" s="23" t="s">
        <v>148</v>
      </c>
      <c r="C79" s="128"/>
      <c r="D79" s="128"/>
      <c r="E79" s="128"/>
      <c r="F79" s="128"/>
      <c r="G79" s="128"/>
      <c r="H79" s="128"/>
      <c r="I79" s="128"/>
      <c r="J79" s="128"/>
      <c r="K79" s="128"/>
      <c r="L79" s="21"/>
      <c r="M79" s="18"/>
      <c r="N79" s="18"/>
      <c r="O79" s="18"/>
      <c r="P79" s="22" t="s">
        <v>19</v>
      </c>
      <c r="Q79" s="22" t="s">
        <v>73</v>
      </c>
      <c r="R79" s="22" t="s">
        <v>17</v>
      </c>
      <c r="S79" s="22"/>
      <c r="T79" s="22" t="s">
        <v>15</v>
      </c>
      <c r="U79" s="19"/>
      <c r="V79" s="22"/>
      <c r="W79" s="72">
        <f aca="true" t="shared" si="35" ref="W79:AB80">W80</f>
        <v>0</v>
      </c>
      <c r="X79" s="72">
        <f t="shared" si="35"/>
        <v>0</v>
      </c>
      <c r="Y79" s="72">
        <f t="shared" si="35"/>
        <v>0</v>
      </c>
      <c r="Z79" s="72">
        <f t="shared" si="35"/>
        <v>0</v>
      </c>
      <c r="AA79" s="72">
        <f t="shared" si="35"/>
        <v>0</v>
      </c>
      <c r="AB79" s="72">
        <f t="shared" si="35"/>
        <v>0</v>
      </c>
    </row>
    <row r="80" spans="1:28" ht="37.5" hidden="1">
      <c r="A80" s="22" t="s">
        <v>107</v>
      </c>
      <c r="B80" s="23" t="s">
        <v>139</v>
      </c>
      <c r="C80" s="128"/>
      <c r="D80" s="128"/>
      <c r="E80" s="128"/>
      <c r="F80" s="128"/>
      <c r="G80" s="128"/>
      <c r="H80" s="128"/>
      <c r="I80" s="128"/>
      <c r="J80" s="128"/>
      <c r="K80" s="128"/>
      <c r="L80" s="21"/>
      <c r="M80" s="18"/>
      <c r="N80" s="18"/>
      <c r="O80" s="18"/>
      <c r="P80" s="22" t="s">
        <v>19</v>
      </c>
      <c r="Q80" s="22" t="s">
        <v>73</v>
      </c>
      <c r="R80" s="22" t="s">
        <v>17</v>
      </c>
      <c r="S80" s="22"/>
      <c r="T80" s="22" t="s">
        <v>17</v>
      </c>
      <c r="U80" s="19"/>
      <c r="V80" s="22"/>
      <c r="W80" s="72">
        <f t="shared" si="35"/>
        <v>0</v>
      </c>
      <c r="X80" s="72">
        <f t="shared" si="35"/>
        <v>0</v>
      </c>
      <c r="Y80" s="72">
        <f t="shared" si="35"/>
        <v>0</v>
      </c>
      <c r="Z80" s="72">
        <f t="shared" si="35"/>
        <v>0</v>
      </c>
      <c r="AA80" s="72">
        <f t="shared" si="35"/>
        <v>0</v>
      </c>
      <c r="AB80" s="72">
        <f t="shared" si="35"/>
        <v>0</v>
      </c>
    </row>
    <row r="81" spans="1:28" ht="37.5" hidden="1">
      <c r="A81" s="22"/>
      <c r="B81" s="23" t="s">
        <v>52</v>
      </c>
      <c r="C81" s="128"/>
      <c r="D81" s="128"/>
      <c r="E81" s="128"/>
      <c r="F81" s="128"/>
      <c r="G81" s="128"/>
      <c r="H81" s="128"/>
      <c r="I81" s="128"/>
      <c r="J81" s="128"/>
      <c r="K81" s="128"/>
      <c r="L81" s="21"/>
      <c r="M81" s="18"/>
      <c r="N81" s="18"/>
      <c r="O81" s="18"/>
      <c r="P81" s="22" t="s">
        <v>19</v>
      </c>
      <c r="Q81" s="22" t="s">
        <v>73</v>
      </c>
      <c r="R81" s="22" t="s">
        <v>17</v>
      </c>
      <c r="S81" s="22"/>
      <c r="T81" s="22" t="s">
        <v>17</v>
      </c>
      <c r="U81" s="19"/>
      <c r="V81" s="22" t="s">
        <v>118</v>
      </c>
      <c r="W81" s="72">
        <f>'Приложение Вед. структура'!M133</f>
        <v>0</v>
      </c>
      <c r="X81" s="72">
        <f>'Приложение Вед. структура'!N133</f>
        <v>0</v>
      </c>
      <c r="Y81" s="72">
        <f>'Приложение Вед. структура'!O133</f>
        <v>0</v>
      </c>
      <c r="Z81" s="72">
        <f>'Приложение Вед. структура'!P133</f>
        <v>0</v>
      </c>
      <c r="AA81" s="72">
        <f>'Приложение Вед. структура'!Q133</f>
        <v>0</v>
      </c>
      <c r="AB81" s="72">
        <f>'Приложение Вед. структура'!R133</f>
        <v>0</v>
      </c>
    </row>
    <row r="82" spans="1:28" ht="18.75">
      <c r="A82" s="22" t="s">
        <v>176</v>
      </c>
      <c r="B82" s="23" t="s">
        <v>149</v>
      </c>
      <c r="C82" s="128"/>
      <c r="D82" s="128"/>
      <c r="E82" s="128"/>
      <c r="F82" s="128"/>
      <c r="G82" s="128"/>
      <c r="H82" s="128"/>
      <c r="I82" s="128"/>
      <c r="J82" s="128"/>
      <c r="K82" s="128"/>
      <c r="L82" s="21"/>
      <c r="M82" s="18"/>
      <c r="N82" s="18"/>
      <c r="O82" s="18"/>
      <c r="P82" s="22" t="s">
        <v>19</v>
      </c>
      <c r="Q82" s="22" t="s">
        <v>73</v>
      </c>
      <c r="R82" s="22" t="s">
        <v>20</v>
      </c>
      <c r="S82" s="22" t="s">
        <v>14</v>
      </c>
      <c r="T82" s="22" t="s">
        <v>154</v>
      </c>
      <c r="U82" s="19" t="s">
        <v>14</v>
      </c>
      <c r="V82" s="22" t="s">
        <v>154</v>
      </c>
      <c r="W82" s="72">
        <f>W86+W89+W92+W94+W83</f>
        <v>2998058.47</v>
      </c>
      <c r="X82" s="72">
        <f>X86+X89+X92+X94</f>
        <v>0</v>
      </c>
      <c r="Y82" s="72">
        <f>Y86+Y89+Y92+Y94+Y83</f>
        <v>2561443.42</v>
      </c>
      <c r="Z82" s="72">
        <f>Z86+Z89+Z92+Z94</f>
        <v>0</v>
      </c>
      <c r="AA82" s="72">
        <f>AA86+AA89+AA92+AA94+AA83</f>
        <v>2619068.7199999997</v>
      </c>
      <c r="AB82" s="72">
        <f>AB86+AB89+AB92+AB94</f>
        <v>0</v>
      </c>
    </row>
    <row r="83" spans="1:28" ht="18.75">
      <c r="A83" s="22" t="s">
        <v>177</v>
      </c>
      <c r="B83" s="23" t="s">
        <v>140</v>
      </c>
      <c r="C83" s="128"/>
      <c r="D83" s="128"/>
      <c r="E83" s="128"/>
      <c r="F83" s="128"/>
      <c r="G83" s="128"/>
      <c r="H83" s="128"/>
      <c r="I83" s="128"/>
      <c r="J83" s="128"/>
      <c r="K83" s="128"/>
      <c r="L83" s="21"/>
      <c r="M83" s="18"/>
      <c r="N83" s="18"/>
      <c r="O83" s="18"/>
      <c r="P83" s="22" t="s">
        <v>19</v>
      </c>
      <c r="Q83" s="22" t="s">
        <v>73</v>
      </c>
      <c r="R83" s="22" t="s">
        <v>20</v>
      </c>
      <c r="S83" s="22" t="s">
        <v>58</v>
      </c>
      <c r="T83" s="22" t="s">
        <v>190</v>
      </c>
      <c r="U83" s="19" t="s">
        <v>14</v>
      </c>
      <c r="V83" s="22" t="s">
        <v>154</v>
      </c>
      <c r="W83" s="72">
        <f aca="true" t="shared" si="36" ref="W83:AB83">W85</f>
        <v>531145.23</v>
      </c>
      <c r="X83" s="72">
        <f t="shared" si="36"/>
        <v>0</v>
      </c>
      <c r="Y83" s="72">
        <f t="shared" si="36"/>
        <v>534364.96</v>
      </c>
      <c r="Z83" s="72">
        <f t="shared" si="36"/>
        <v>0</v>
      </c>
      <c r="AA83" s="72">
        <f t="shared" si="36"/>
        <v>534364.96</v>
      </c>
      <c r="AB83" s="72">
        <f t="shared" si="36"/>
        <v>0</v>
      </c>
    </row>
    <row r="84" spans="1:28" ht="37.5">
      <c r="A84" s="22"/>
      <c r="B84" s="23" t="s">
        <v>167</v>
      </c>
      <c r="C84" s="18"/>
      <c r="D84" s="18"/>
      <c r="E84" s="18"/>
      <c r="F84" s="18"/>
      <c r="G84" s="18"/>
      <c r="H84" s="18"/>
      <c r="I84" s="18"/>
      <c r="J84" s="18"/>
      <c r="K84" s="18"/>
      <c r="L84" s="21"/>
      <c r="M84" s="18"/>
      <c r="N84" s="18"/>
      <c r="O84" s="18"/>
      <c r="P84" s="22" t="s">
        <v>19</v>
      </c>
      <c r="Q84" s="22" t="s">
        <v>73</v>
      </c>
      <c r="R84" s="22" t="s">
        <v>20</v>
      </c>
      <c r="S84" s="22" t="s">
        <v>58</v>
      </c>
      <c r="T84" s="22" t="s">
        <v>190</v>
      </c>
      <c r="U84" s="19" t="s">
        <v>14</v>
      </c>
      <c r="V84" s="22" t="s">
        <v>162</v>
      </c>
      <c r="W84" s="72">
        <f aca="true" t="shared" si="37" ref="W84:AB84">W85</f>
        <v>531145.23</v>
      </c>
      <c r="X84" s="72">
        <f t="shared" si="37"/>
        <v>0</v>
      </c>
      <c r="Y84" s="72">
        <f t="shared" si="37"/>
        <v>534364.96</v>
      </c>
      <c r="Z84" s="72">
        <f t="shared" si="37"/>
        <v>0</v>
      </c>
      <c r="AA84" s="72">
        <f t="shared" si="37"/>
        <v>534364.96</v>
      </c>
      <c r="AB84" s="72">
        <f t="shared" si="37"/>
        <v>0</v>
      </c>
    </row>
    <row r="85" spans="1:28" ht="37.5">
      <c r="A85" s="22"/>
      <c r="B85" s="23" t="s">
        <v>52</v>
      </c>
      <c r="C85" s="128"/>
      <c r="D85" s="128"/>
      <c r="E85" s="128"/>
      <c r="F85" s="128"/>
      <c r="G85" s="128"/>
      <c r="H85" s="128"/>
      <c r="I85" s="128"/>
      <c r="J85" s="128"/>
      <c r="K85" s="128"/>
      <c r="L85" s="21"/>
      <c r="M85" s="18"/>
      <c r="N85" s="18"/>
      <c r="O85" s="18"/>
      <c r="P85" s="22" t="s">
        <v>19</v>
      </c>
      <c r="Q85" s="22" t="s">
        <v>73</v>
      </c>
      <c r="R85" s="22" t="s">
        <v>20</v>
      </c>
      <c r="S85" s="22" t="s">
        <v>58</v>
      </c>
      <c r="T85" s="22" t="s">
        <v>190</v>
      </c>
      <c r="U85" s="19" t="s">
        <v>14</v>
      </c>
      <c r="V85" s="22" t="s">
        <v>118</v>
      </c>
      <c r="W85" s="72">
        <f>'Приложение Вед. структура'!M145</f>
        <v>531145.23</v>
      </c>
      <c r="X85" s="72">
        <f>'Приложение Вед. структура'!N145</f>
        <v>0</v>
      </c>
      <c r="Y85" s="72">
        <f>'Приложение Вед. структура'!O145</f>
        <v>534364.96</v>
      </c>
      <c r="Z85" s="72">
        <f>'Приложение Вед. структура'!P145</f>
        <v>0</v>
      </c>
      <c r="AA85" s="72">
        <f>'Приложение Вед. структура'!Q145</f>
        <v>534364.96</v>
      </c>
      <c r="AB85" s="72">
        <f>'Приложение Вед. структура'!R145</f>
        <v>0</v>
      </c>
    </row>
    <row r="86" spans="1:28" ht="18.75">
      <c r="A86" s="22" t="s">
        <v>178</v>
      </c>
      <c r="B86" s="23" t="s">
        <v>140</v>
      </c>
      <c r="C86" s="128"/>
      <c r="D86" s="128"/>
      <c r="E86" s="128"/>
      <c r="F86" s="128"/>
      <c r="G86" s="128"/>
      <c r="H86" s="128"/>
      <c r="I86" s="128"/>
      <c r="J86" s="128"/>
      <c r="K86" s="128"/>
      <c r="L86" s="21"/>
      <c r="M86" s="18"/>
      <c r="N86" s="18"/>
      <c r="O86" s="18"/>
      <c r="P86" s="22" t="s">
        <v>19</v>
      </c>
      <c r="Q86" s="22" t="s">
        <v>73</v>
      </c>
      <c r="R86" s="22" t="s">
        <v>20</v>
      </c>
      <c r="S86" s="22" t="s">
        <v>50</v>
      </c>
      <c r="T86" s="22" t="s">
        <v>190</v>
      </c>
      <c r="U86" s="19" t="s">
        <v>14</v>
      </c>
      <c r="V86" s="22" t="s">
        <v>154</v>
      </c>
      <c r="W86" s="72">
        <f aca="true" t="shared" si="38" ref="W86:AB86">W88</f>
        <v>505635.04000000004</v>
      </c>
      <c r="X86" s="72">
        <f t="shared" si="38"/>
        <v>0</v>
      </c>
      <c r="Y86" s="72">
        <f t="shared" si="38"/>
        <v>384413.55</v>
      </c>
      <c r="Z86" s="72">
        <f t="shared" si="38"/>
        <v>0</v>
      </c>
      <c r="AA86" s="72">
        <f t="shared" si="38"/>
        <v>403837.18</v>
      </c>
      <c r="AB86" s="72">
        <f t="shared" si="38"/>
        <v>0</v>
      </c>
    </row>
    <row r="87" spans="1:28" ht="37.5">
      <c r="A87" s="22"/>
      <c r="B87" s="23" t="s">
        <v>167</v>
      </c>
      <c r="C87" s="18"/>
      <c r="D87" s="18"/>
      <c r="E87" s="18"/>
      <c r="F87" s="18"/>
      <c r="G87" s="18"/>
      <c r="H87" s="18"/>
      <c r="I87" s="18"/>
      <c r="J87" s="18"/>
      <c r="K87" s="18"/>
      <c r="L87" s="21"/>
      <c r="M87" s="18"/>
      <c r="N87" s="18"/>
      <c r="O87" s="18"/>
      <c r="P87" s="22" t="s">
        <v>19</v>
      </c>
      <c r="Q87" s="22" t="s">
        <v>73</v>
      </c>
      <c r="R87" s="22" t="s">
        <v>20</v>
      </c>
      <c r="S87" s="22" t="s">
        <v>50</v>
      </c>
      <c r="T87" s="22" t="s">
        <v>190</v>
      </c>
      <c r="U87" s="19" t="s">
        <v>14</v>
      </c>
      <c r="V87" s="22" t="s">
        <v>162</v>
      </c>
      <c r="W87" s="72">
        <f aca="true" t="shared" si="39" ref="W87:AB87">W88</f>
        <v>505635.04000000004</v>
      </c>
      <c r="X87" s="72">
        <f t="shared" si="39"/>
        <v>0</v>
      </c>
      <c r="Y87" s="72">
        <f t="shared" si="39"/>
        <v>384413.55</v>
      </c>
      <c r="Z87" s="72">
        <f t="shared" si="39"/>
        <v>0</v>
      </c>
      <c r="AA87" s="72">
        <f t="shared" si="39"/>
        <v>403837.18</v>
      </c>
      <c r="AB87" s="72">
        <f t="shared" si="39"/>
        <v>0</v>
      </c>
    </row>
    <row r="88" spans="1:28" ht="37.5">
      <c r="A88" s="22"/>
      <c r="B88" s="23" t="s">
        <v>52</v>
      </c>
      <c r="C88" s="128"/>
      <c r="D88" s="128"/>
      <c r="E88" s="128"/>
      <c r="F88" s="128"/>
      <c r="G88" s="128"/>
      <c r="H88" s="128"/>
      <c r="I88" s="128"/>
      <c r="J88" s="128"/>
      <c r="K88" s="128"/>
      <c r="L88" s="21"/>
      <c r="M88" s="18"/>
      <c r="N88" s="18"/>
      <c r="O88" s="18"/>
      <c r="P88" s="22" t="s">
        <v>19</v>
      </c>
      <c r="Q88" s="22" t="s">
        <v>73</v>
      </c>
      <c r="R88" s="22" t="s">
        <v>20</v>
      </c>
      <c r="S88" s="22" t="s">
        <v>50</v>
      </c>
      <c r="T88" s="22" t="s">
        <v>190</v>
      </c>
      <c r="U88" s="19" t="s">
        <v>14</v>
      </c>
      <c r="V88" s="22" t="s">
        <v>118</v>
      </c>
      <c r="W88" s="72">
        <f>'Приложение Вед. структура'!M148</f>
        <v>505635.04000000004</v>
      </c>
      <c r="X88" s="72">
        <f>'Приложение Вед. структура'!N148</f>
        <v>0</v>
      </c>
      <c r="Y88" s="72">
        <f>'Приложение Вед. структура'!O148</f>
        <v>384413.55</v>
      </c>
      <c r="Z88" s="72">
        <f>'Приложение Вед. структура'!P148</f>
        <v>0</v>
      </c>
      <c r="AA88" s="72">
        <f>'Приложение Вед. структура'!Q148</f>
        <v>403837.18</v>
      </c>
      <c r="AB88" s="72">
        <f>'Приложение Вед. структура'!R148</f>
        <v>0</v>
      </c>
    </row>
    <row r="89" spans="1:28" ht="18.75">
      <c r="A89" s="22" t="s">
        <v>179</v>
      </c>
      <c r="B89" s="23" t="s">
        <v>95</v>
      </c>
      <c r="C89" s="128"/>
      <c r="D89" s="128"/>
      <c r="E89" s="128"/>
      <c r="F89" s="128"/>
      <c r="G89" s="128"/>
      <c r="H89" s="128"/>
      <c r="I89" s="128"/>
      <c r="J89" s="128"/>
      <c r="K89" s="128"/>
      <c r="L89" s="21"/>
      <c r="M89" s="18"/>
      <c r="N89" s="18"/>
      <c r="O89" s="18"/>
      <c r="P89" s="22" t="s">
        <v>19</v>
      </c>
      <c r="Q89" s="22" t="s">
        <v>73</v>
      </c>
      <c r="R89" s="22" t="s">
        <v>20</v>
      </c>
      <c r="S89" s="22" t="s">
        <v>50</v>
      </c>
      <c r="T89" s="22" t="s">
        <v>188</v>
      </c>
      <c r="U89" s="19" t="s">
        <v>14</v>
      </c>
      <c r="V89" s="22" t="s">
        <v>154</v>
      </c>
      <c r="W89" s="72">
        <f aca="true" t="shared" si="40" ref="W89:AB89">W91</f>
        <v>20000</v>
      </c>
      <c r="X89" s="72">
        <f t="shared" si="40"/>
        <v>0</v>
      </c>
      <c r="Y89" s="72">
        <f t="shared" si="40"/>
        <v>20000</v>
      </c>
      <c r="Z89" s="72">
        <f t="shared" si="40"/>
        <v>0</v>
      </c>
      <c r="AA89" s="72">
        <f t="shared" si="40"/>
        <v>20000</v>
      </c>
      <c r="AB89" s="72">
        <f t="shared" si="40"/>
        <v>0</v>
      </c>
    </row>
    <row r="90" spans="1:28" ht="37.5">
      <c r="A90" s="22"/>
      <c r="B90" s="23" t="s">
        <v>167</v>
      </c>
      <c r="C90" s="18"/>
      <c r="D90" s="18"/>
      <c r="E90" s="18"/>
      <c r="F90" s="18"/>
      <c r="G90" s="18"/>
      <c r="H90" s="18"/>
      <c r="I90" s="18"/>
      <c r="J90" s="18"/>
      <c r="K90" s="18"/>
      <c r="L90" s="21"/>
      <c r="M90" s="18"/>
      <c r="N90" s="18"/>
      <c r="O90" s="18"/>
      <c r="P90" s="22" t="s">
        <v>19</v>
      </c>
      <c r="Q90" s="22" t="s">
        <v>73</v>
      </c>
      <c r="R90" s="22" t="s">
        <v>20</v>
      </c>
      <c r="S90" s="22" t="s">
        <v>50</v>
      </c>
      <c r="T90" s="22" t="s">
        <v>188</v>
      </c>
      <c r="U90" s="19" t="s">
        <v>14</v>
      </c>
      <c r="V90" s="22" t="s">
        <v>162</v>
      </c>
      <c r="W90" s="72">
        <f aca="true" t="shared" si="41" ref="W90:AB90">W91</f>
        <v>20000</v>
      </c>
      <c r="X90" s="72">
        <f t="shared" si="41"/>
        <v>0</v>
      </c>
      <c r="Y90" s="72">
        <f t="shared" si="41"/>
        <v>20000</v>
      </c>
      <c r="Z90" s="72">
        <f t="shared" si="41"/>
        <v>0</v>
      </c>
      <c r="AA90" s="72">
        <f t="shared" si="41"/>
        <v>20000</v>
      </c>
      <c r="AB90" s="72">
        <f t="shared" si="41"/>
        <v>0</v>
      </c>
    </row>
    <row r="91" spans="1:28" ht="37.5">
      <c r="A91" s="22"/>
      <c r="B91" s="23" t="s">
        <v>52</v>
      </c>
      <c r="C91" s="128"/>
      <c r="D91" s="128"/>
      <c r="E91" s="128"/>
      <c r="F91" s="128"/>
      <c r="G91" s="128"/>
      <c r="H91" s="128"/>
      <c r="I91" s="128"/>
      <c r="J91" s="128"/>
      <c r="K91" s="128"/>
      <c r="L91" s="21"/>
      <c r="M91" s="18"/>
      <c r="N91" s="18"/>
      <c r="O91" s="18"/>
      <c r="P91" s="22" t="s">
        <v>19</v>
      </c>
      <c r="Q91" s="22" t="s">
        <v>73</v>
      </c>
      <c r="R91" s="22" t="s">
        <v>20</v>
      </c>
      <c r="S91" s="22" t="s">
        <v>50</v>
      </c>
      <c r="T91" s="22" t="s">
        <v>188</v>
      </c>
      <c r="U91" s="19" t="s">
        <v>14</v>
      </c>
      <c r="V91" s="22" t="s">
        <v>118</v>
      </c>
      <c r="W91" s="72">
        <f>'Приложение Вед. структура'!M151</f>
        <v>20000</v>
      </c>
      <c r="X91" s="72">
        <f>'Приложение Вед. структура'!N151</f>
        <v>0</v>
      </c>
      <c r="Y91" s="72">
        <f>'Приложение Вед. структура'!O151</f>
        <v>20000</v>
      </c>
      <c r="Z91" s="72">
        <f>'Приложение Вед. структура'!P151</f>
        <v>0</v>
      </c>
      <c r="AA91" s="72">
        <f>'Приложение Вед. структура'!Q151</f>
        <v>20000</v>
      </c>
      <c r="AB91" s="72">
        <f>'Приложение Вед. структура'!R151</f>
        <v>0</v>
      </c>
    </row>
    <row r="92" spans="1:28" ht="37.5" hidden="1">
      <c r="A92" s="22" t="s">
        <v>150</v>
      </c>
      <c r="B92" s="23" t="s">
        <v>96</v>
      </c>
      <c r="C92" s="128"/>
      <c r="D92" s="128"/>
      <c r="E92" s="128"/>
      <c r="F92" s="128"/>
      <c r="G92" s="128"/>
      <c r="H92" s="128"/>
      <c r="I92" s="128"/>
      <c r="J92" s="128"/>
      <c r="K92" s="128"/>
      <c r="L92" s="21"/>
      <c r="M92" s="18"/>
      <c r="N92" s="18"/>
      <c r="O92" s="18"/>
      <c r="P92" s="22" t="s">
        <v>19</v>
      </c>
      <c r="Q92" s="22" t="s">
        <v>73</v>
      </c>
      <c r="R92" s="22" t="s">
        <v>20</v>
      </c>
      <c r="S92" s="22"/>
      <c r="T92" s="22" t="s">
        <v>18</v>
      </c>
      <c r="U92" s="19"/>
      <c r="V92" s="22"/>
      <c r="W92" s="72">
        <f aca="true" t="shared" si="42" ref="W92:AB92">W93</f>
        <v>0</v>
      </c>
      <c r="X92" s="72">
        <f t="shared" si="42"/>
        <v>0</v>
      </c>
      <c r="Y92" s="72">
        <f t="shared" si="42"/>
        <v>0</v>
      </c>
      <c r="Z92" s="72">
        <f t="shared" si="42"/>
        <v>0</v>
      </c>
      <c r="AA92" s="72">
        <f t="shared" si="42"/>
        <v>0</v>
      </c>
      <c r="AB92" s="72">
        <f t="shared" si="42"/>
        <v>0</v>
      </c>
    </row>
    <row r="93" spans="1:28" ht="37.5" hidden="1">
      <c r="A93" s="22"/>
      <c r="B93" s="23" t="s">
        <v>52</v>
      </c>
      <c r="C93" s="128"/>
      <c r="D93" s="128"/>
      <c r="E93" s="128"/>
      <c r="F93" s="128"/>
      <c r="G93" s="128"/>
      <c r="H93" s="128"/>
      <c r="I93" s="128"/>
      <c r="J93" s="128"/>
      <c r="K93" s="128"/>
      <c r="L93" s="21"/>
      <c r="M93" s="18"/>
      <c r="N93" s="18"/>
      <c r="O93" s="18"/>
      <c r="P93" s="22" t="s">
        <v>19</v>
      </c>
      <c r="Q93" s="22" t="s">
        <v>73</v>
      </c>
      <c r="R93" s="22" t="s">
        <v>20</v>
      </c>
      <c r="S93" s="22"/>
      <c r="T93" s="22" t="s">
        <v>18</v>
      </c>
      <c r="U93" s="19"/>
      <c r="V93" s="22" t="s">
        <v>118</v>
      </c>
      <c r="W93" s="72">
        <f>'Приложение Вед. структура'!M153</f>
        <v>0</v>
      </c>
      <c r="X93" s="72">
        <f>'Приложение Вед. структура'!N153</f>
        <v>0</v>
      </c>
      <c r="Y93" s="72">
        <f>'Приложение Вед. структура'!O153</f>
        <v>0</v>
      </c>
      <c r="Z93" s="72">
        <f>'Приложение Вед. структура'!P153</f>
        <v>0</v>
      </c>
      <c r="AA93" s="72">
        <f>'Приложение Вед. структура'!Q153</f>
        <v>0</v>
      </c>
      <c r="AB93" s="72">
        <f>'Приложение Вед. структура'!R153</f>
        <v>0</v>
      </c>
    </row>
    <row r="94" spans="1:28" ht="18.75">
      <c r="A94" s="22" t="s">
        <v>208</v>
      </c>
      <c r="B94" s="23" t="s">
        <v>97</v>
      </c>
      <c r="C94" s="128"/>
      <c r="D94" s="128"/>
      <c r="E94" s="128"/>
      <c r="F94" s="128"/>
      <c r="G94" s="128"/>
      <c r="H94" s="128"/>
      <c r="I94" s="128"/>
      <c r="J94" s="128"/>
      <c r="K94" s="128"/>
      <c r="L94" s="21"/>
      <c r="M94" s="18"/>
      <c r="N94" s="18"/>
      <c r="O94" s="18"/>
      <c r="P94" s="22" t="s">
        <v>19</v>
      </c>
      <c r="Q94" s="22" t="s">
        <v>73</v>
      </c>
      <c r="R94" s="22" t="s">
        <v>20</v>
      </c>
      <c r="S94" s="22" t="s">
        <v>50</v>
      </c>
      <c r="T94" s="22" t="s">
        <v>191</v>
      </c>
      <c r="U94" s="19" t="s">
        <v>14</v>
      </c>
      <c r="V94" s="22" t="s">
        <v>154</v>
      </c>
      <c r="W94" s="72">
        <f aca="true" t="shared" si="43" ref="W94:AB94">W96</f>
        <v>1941278.2000000002</v>
      </c>
      <c r="X94" s="72">
        <f t="shared" si="43"/>
        <v>0</v>
      </c>
      <c r="Y94" s="72">
        <f t="shared" si="43"/>
        <v>1622664.91</v>
      </c>
      <c r="Z94" s="72">
        <f t="shared" si="43"/>
        <v>0</v>
      </c>
      <c r="AA94" s="72">
        <f t="shared" si="43"/>
        <v>1660866.58</v>
      </c>
      <c r="AB94" s="72">
        <f t="shared" si="43"/>
        <v>0</v>
      </c>
    </row>
    <row r="95" spans="1:28" ht="37.5">
      <c r="A95" s="22"/>
      <c r="B95" s="23" t="s">
        <v>167</v>
      </c>
      <c r="C95" s="18"/>
      <c r="D95" s="18"/>
      <c r="E95" s="18"/>
      <c r="F95" s="18"/>
      <c r="G95" s="18"/>
      <c r="H95" s="18"/>
      <c r="I95" s="18"/>
      <c r="J95" s="18"/>
      <c r="K95" s="18"/>
      <c r="L95" s="21"/>
      <c r="M95" s="18"/>
      <c r="N95" s="18"/>
      <c r="O95" s="18"/>
      <c r="P95" s="22" t="s">
        <v>19</v>
      </c>
      <c r="Q95" s="22" t="s">
        <v>73</v>
      </c>
      <c r="R95" s="22" t="s">
        <v>20</v>
      </c>
      <c r="S95" s="22" t="s">
        <v>50</v>
      </c>
      <c r="T95" s="22" t="s">
        <v>191</v>
      </c>
      <c r="U95" s="19" t="s">
        <v>14</v>
      </c>
      <c r="V95" s="22" t="s">
        <v>162</v>
      </c>
      <c r="W95" s="72">
        <f aca="true" t="shared" si="44" ref="W95:AB95">W96</f>
        <v>1941278.2000000002</v>
      </c>
      <c r="X95" s="72">
        <f t="shared" si="44"/>
        <v>0</v>
      </c>
      <c r="Y95" s="72">
        <f t="shared" si="44"/>
        <v>1622664.91</v>
      </c>
      <c r="Z95" s="72">
        <f t="shared" si="44"/>
        <v>0</v>
      </c>
      <c r="AA95" s="72">
        <f t="shared" si="44"/>
        <v>1660866.58</v>
      </c>
      <c r="AB95" s="72">
        <f t="shared" si="44"/>
        <v>0</v>
      </c>
    </row>
    <row r="96" spans="1:28" ht="37.5">
      <c r="A96" s="22"/>
      <c r="B96" s="23" t="s">
        <v>52</v>
      </c>
      <c r="C96" s="128"/>
      <c r="D96" s="128"/>
      <c r="E96" s="128"/>
      <c r="F96" s="128"/>
      <c r="G96" s="128"/>
      <c r="H96" s="128"/>
      <c r="I96" s="128"/>
      <c r="J96" s="128"/>
      <c r="K96" s="128"/>
      <c r="L96" s="21"/>
      <c r="M96" s="18"/>
      <c r="N96" s="18"/>
      <c r="O96" s="18"/>
      <c r="P96" s="22" t="s">
        <v>19</v>
      </c>
      <c r="Q96" s="22" t="s">
        <v>73</v>
      </c>
      <c r="R96" s="22" t="s">
        <v>20</v>
      </c>
      <c r="S96" s="22" t="s">
        <v>50</v>
      </c>
      <c r="T96" s="22" t="s">
        <v>191</v>
      </c>
      <c r="U96" s="19" t="s">
        <v>14</v>
      </c>
      <c r="V96" s="22" t="s">
        <v>118</v>
      </c>
      <c r="W96" s="72">
        <f>'Приложение Вед. структура'!M156</f>
        <v>1941278.2000000002</v>
      </c>
      <c r="X96" s="72">
        <f>'Приложение Вед. структура'!N156</f>
        <v>0</v>
      </c>
      <c r="Y96" s="72">
        <f>'Приложение Вед. структура'!O156</f>
        <v>1622664.91</v>
      </c>
      <c r="Z96" s="72">
        <f>'Приложение Вед. структура'!P156</f>
        <v>0</v>
      </c>
      <c r="AA96" s="72">
        <f>'Приложение Вед. структура'!Q156</f>
        <v>1660866.58</v>
      </c>
      <c r="AB96" s="72">
        <f>'Приложение Вед. структура'!R156</f>
        <v>0</v>
      </c>
    </row>
    <row r="97" spans="1:28" ht="37.5" hidden="1">
      <c r="A97" s="22" t="s">
        <v>159</v>
      </c>
      <c r="B97" s="23" t="s">
        <v>157</v>
      </c>
      <c r="C97" s="18"/>
      <c r="D97" s="18"/>
      <c r="E97" s="18"/>
      <c r="F97" s="18"/>
      <c r="G97" s="18"/>
      <c r="H97" s="18"/>
      <c r="I97" s="18"/>
      <c r="J97" s="18"/>
      <c r="K97" s="18"/>
      <c r="L97" s="21"/>
      <c r="M97" s="18"/>
      <c r="N97" s="18"/>
      <c r="O97" s="18"/>
      <c r="P97" s="22" t="s">
        <v>19</v>
      </c>
      <c r="Q97" s="22" t="s">
        <v>73</v>
      </c>
      <c r="R97" s="22" t="s">
        <v>18</v>
      </c>
      <c r="S97" s="22"/>
      <c r="T97" s="22" t="s">
        <v>15</v>
      </c>
      <c r="U97" s="19"/>
      <c r="V97" s="22"/>
      <c r="W97" s="72">
        <f aca="true" t="shared" si="45" ref="W97:AB97">W98</f>
        <v>0</v>
      </c>
      <c r="X97" s="72">
        <f t="shared" si="45"/>
        <v>0</v>
      </c>
      <c r="Y97" s="72">
        <f t="shared" si="45"/>
        <v>0</v>
      </c>
      <c r="Z97" s="72">
        <f t="shared" si="45"/>
        <v>0</v>
      </c>
      <c r="AA97" s="72">
        <f t="shared" si="45"/>
        <v>0</v>
      </c>
      <c r="AB97" s="72">
        <f t="shared" si="45"/>
        <v>0</v>
      </c>
    </row>
    <row r="98" spans="1:28" ht="37.5" hidden="1">
      <c r="A98" s="22" t="s">
        <v>160</v>
      </c>
      <c r="B98" s="23" t="s">
        <v>158</v>
      </c>
      <c r="C98" s="18"/>
      <c r="D98" s="18"/>
      <c r="E98" s="18"/>
      <c r="F98" s="18"/>
      <c r="G98" s="18"/>
      <c r="H98" s="18"/>
      <c r="I98" s="18"/>
      <c r="J98" s="18"/>
      <c r="K98" s="18"/>
      <c r="L98" s="21"/>
      <c r="M98" s="18"/>
      <c r="N98" s="18"/>
      <c r="O98" s="18"/>
      <c r="P98" s="22" t="s">
        <v>19</v>
      </c>
      <c r="Q98" s="22" t="s">
        <v>73</v>
      </c>
      <c r="R98" s="22" t="s">
        <v>18</v>
      </c>
      <c r="S98" s="22"/>
      <c r="T98" s="22" t="s">
        <v>17</v>
      </c>
      <c r="U98" s="19"/>
      <c r="V98" s="22"/>
      <c r="W98" s="72">
        <f aca="true" t="shared" si="46" ref="W98:AB98">W100</f>
        <v>0</v>
      </c>
      <c r="X98" s="72">
        <f t="shared" si="46"/>
        <v>0</v>
      </c>
      <c r="Y98" s="72">
        <f t="shared" si="46"/>
        <v>0</v>
      </c>
      <c r="Z98" s="72">
        <f t="shared" si="46"/>
        <v>0</v>
      </c>
      <c r="AA98" s="72">
        <f t="shared" si="46"/>
        <v>0</v>
      </c>
      <c r="AB98" s="72">
        <f t="shared" si="46"/>
        <v>0</v>
      </c>
    </row>
    <row r="99" spans="1:28" ht="18.75" hidden="1">
      <c r="A99" s="22"/>
      <c r="B99" s="23"/>
      <c r="C99" s="18"/>
      <c r="D99" s="18"/>
      <c r="E99" s="18"/>
      <c r="F99" s="18"/>
      <c r="G99" s="18"/>
      <c r="H99" s="18"/>
      <c r="I99" s="18"/>
      <c r="J99" s="18"/>
      <c r="K99" s="18"/>
      <c r="L99" s="21"/>
      <c r="M99" s="18"/>
      <c r="N99" s="18"/>
      <c r="O99" s="18"/>
      <c r="P99" s="22" t="s">
        <v>19</v>
      </c>
      <c r="Q99" s="22" t="s">
        <v>73</v>
      </c>
      <c r="R99" s="22" t="s">
        <v>18</v>
      </c>
      <c r="S99" s="22"/>
      <c r="T99" s="22" t="s">
        <v>17</v>
      </c>
      <c r="U99" s="19"/>
      <c r="V99" s="22" t="s">
        <v>162</v>
      </c>
      <c r="W99" s="72">
        <f aca="true" t="shared" si="47" ref="W99:AB99">W100</f>
        <v>0</v>
      </c>
      <c r="X99" s="72">
        <f t="shared" si="47"/>
        <v>0</v>
      </c>
      <c r="Y99" s="72">
        <f t="shared" si="47"/>
        <v>0</v>
      </c>
      <c r="Z99" s="72">
        <f t="shared" si="47"/>
        <v>0</v>
      </c>
      <c r="AA99" s="72">
        <f t="shared" si="47"/>
        <v>0</v>
      </c>
      <c r="AB99" s="72">
        <f t="shared" si="47"/>
        <v>0</v>
      </c>
    </row>
    <row r="100" spans="1:28" ht="37.5" hidden="1">
      <c r="A100" s="22"/>
      <c r="B100" s="23" t="s">
        <v>52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21"/>
      <c r="M100" s="18"/>
      <c r="N100" s="18"/>
      <c r="O100" s="18"/>
      <c r="P100" s="22" t="s">
        <v>19</v>
      </c>
      <c r="Q100" s="22" t="s">
        <v>73</v>
      </c>
      <c r="R100" s="22" t="s">
        <v>18</v>
      </c>
      <c r="S100" s="22"/>
      <c r="T100" s="22" t="s">
        <v>17</v>
      </c>
      <c r="U100" s="19"/>
      <c r="V100" s="22" t="s">
        <v>118</v>
      </c>
      <c r="W100" s="72">
        <f>'Приложение Вед. структура'!M126</f>
        <v>0</v>
      </c>
      <c r="X100" s="72">
        <f>'Приложение Вед. структура'!N126</f>
        <v>0</v>
      </c>
      <c r="Y100" s="72">
        <f>'Приложение Вед. структура'!O126</f>
        <v>0</v>
      </c>
      <c r="Z100" s="72">
        <f>'Приложение Вед. структура'!P126</f>
        <v>0</v>
      </c>
      <c r="AA100" s="72">
        <f>'Приложение Вед. структура'!Q126</f>
        <v>0</v>
      </c>
      <c r="AB100" s="72">
        <f>'Приложение Вед. структура'!R126</f>
        <v>0</v>
      </c>
    </row>
    <row r="101" spans="1:28" s="49" customFormat="1" ht="96" customHeight="1">
      <c r="A101" s="91" t="s">
        <v>180</v>
      </c>
      <c r="B101" s="88" t="s">
        <v>226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89" t="s">
        <v>16</v>
      </c>
      <c r="M101" s="89" t="s">
        <v>72</v>
      </c>
      <c r="N101" s="89">
        <v>411</v>
      </c>
      <c r="O101" s="89">
        <v>10101</v>
      </c>
      <c r="P101" s="91" t="s">
        <v>19</v>
      </c>
      <c r="Q101" s="91" t="s">
        <v>74</v>
      </c>
      <c r="R101" s="91" t="s">
        <v>15</v>
      </c>
      <c r="S101" s="91" t="s">
        <v>14</v>
      </c>
      <c r="T101" s="91" t="s">
        <v>154</v>
      </c>
      <c r="U101" s="87" t="s">
        <v>14</v>
      </c>
      <c r="V101" s="91" t="s">
        <v>154</v>
      </c>
      <c r="W101" s="92">
        <f>W102+W111+W115+W122+W103</f>
        <v>7952500</v>
      </c>
      <c r="X101" s="92">
        <f>X102+X111+X115+X122</f>
        <v>0</v>
      </c>
      <c r="Y101" s="92">
        <f>Y102+Y111+Y115+Y122+Y103</f>
        <v>5296593.69</v>
      </c>
      <c r="Z101" s="92">
        <f>Z102+Z111+Z115+Z122</f>
        <v>0</v>
      </c>
      <c r="AA101" s="92">
        <f>AA102+AA111+AA115+AA122+AA103</f>
        <v>5283691.19</v>
      </c>
      <c r="AB101" s="92">
        <f>AB102+AB111+AB115+AB122</f>
        <v>0</v>
      </c>
    </row>
    <row r="102" spans="1:28" ht="18.75">
      <c r="A102" s="22" t="s">
        <v>181</v>
      </c>
      <c r="B102" s="23" t="s">
        <v>80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21" t="s">
        <v>16</v>
      </c>
      <c r="M102" s="18" t="s">
        <v>72</v>
      </c>
      <c r="N102" s="18">
        <v>411</v>
      </c>
      <c r="O102" s="18">
        <v>10101</v>
      </c>
      <c r="P102" s="22" t="s">
        <v>19</v>
      </c>
      <c r="Q102" s="22" t="s">
        <v>74</v>
      </c>
      <c r="R102" s="22" t="s">
        <v>17</v>
      </c>
      <c r="S102" s="22" t="s">
        <v>14</v>
      </c>
      <c r="T102" s="22" t="s">
        <v>154</v>
      </c>
      <c r="U102" s="19" t="s">
        <v>14</v>
      </c>
      <c r="V102" s="22" t="s">
        <v>154</v>
      </c>
      <c r="W102" s="72">
        <f aca="true" t="shared" si="48" ref="W102:AB102">W106+W109</f>
        <v>5346431.720000001</v>
      </c>
      <c r="X102" s="72">
        <f t="shared" si="48"/>
        <v>0</v>
      </c>
      <c r="Y102" s="72">
        <f t="shared" si="48"/>
        <v>4066431.72</v>
      </c>
      <c r="Z102" s="72">
        <f t="shared" si="48"/>
        <v>0</v>
      </c>
      <c r="AA102" s="72">
        <f t="shared" si="48"/>
        <v>4066431.72</v>
      </c>
      <c r="AB102" s="72">
        <f t="shared" si="48"/>
        <v>0</v>
      </c>
    </row>
    <row r="103" spans="1:28" s="71" customFormat="1" ht="56.25">
      <c r="A103" s="22" t="s">
        <v>205</v>
      </c>
      <c r="B103" s="23" t="s">
        <v>206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21"/>
      <c r="M103" s="18"/>
      <c r="N103" s="18"/>
      <c r="O103" s="18"/>
      <c r="P103" s="22" t="s">
        <v>19</v>
      </c>
      <c r="Q103" s="22" t="s">
        <v>74</v>
      </c>
      <c r="R103" s="22" t="s">
        <v>17</v>
      </c>
      <c r="S103" s="22" t="s">
        <v>58</v>
      </c>
      <c r="T103" s="22" t="s">
        <v>190</v>
      </c>
      <c r="U103" s="19" t="s">
        <v>14</v>
      </c>
      <c r="V103" s="22" t="s">
        <v>154</v>
      </c>
      <c r="W103" s="72">
        <f>W104</f>
        <v>2133568.28</v>
      </c>
      <c r="X103" s="72">
        <f>X104</f>
        <v>0</v>
      </c>
      <c r="Y103" s="72">
        <f aca="true" t="shared" si="49" ref="Y103:AB104">Y104</f>
        <v>917661.9699999997</v>
      </c>
      <c r="Z103" s="72">
        <f t="shared" si="49"/>
        <v>0</v>
      </c>
      <c r="AA103" s="72">
        <f t="shared" si="49"/>
        <v>904759.4699999997</v>
      </c>
      <c r="AB103" s="72">
        <f t="shared" si="49"/>
        <v>0</v>
      </c>
    </row>
    <row r="104" spans="1:28" s="71" customFormat="1" ht="37.5">
      <c r="A104" s="22"/>
      <c r="B104" s="23" t="s">
        <v>170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21"/>
      <c r="M104" s="18"/>
      <c r="N104" s="18"/>
      <c r="O104" s="18"/>
      <c r="P104" s="22" t="s">
        <v>19</v>
      </c>
      <c r="Q104" s="22" t="s">
        <v>74</v>
      </c>
      <c r="R104" s="22" t="s">
        <v>17</v>
      </c>
      <c r="S104" s="22" t="s">
        <v>58</v>
      </c>
      <c r="T104" s="22" t="s">
        <v>190</v>
      </c>
      <c r="U104" s="19" t="s">
        <v>14</v>
      </c>
      <c r="V104" s="22" t="s">
        <v>163</v>
      </c>
      <c r="W104" s="72">
        <f>W105</f>
        <v>2133568.28</v>
      </c>
      <c r="X104" s="72">
        <f>X105</f>
        <v>0</v>
      </c>
      <c r="Y104" s="72">
        <f t="shared" si="49"/>
        <v>917661.9699999997</v>
      </c>
      <c r="Z104" s="72">
        <f t="shared" si="49"/>
        <v>0</v>
      </c>
      <c r="AA104" s="72">
        <f t="shared" si="49"/>
        <v>904759.4699999997</v>
      </c>
      <c r="AB104" s="72">
        <f t="shared" si="49"/>
        <v>0</v>
      </c>
    </row>
    <row r="105" spans="1:28" s="71" customFormat="1" ht="18.75">
      <c r="A105" s="22"/>
      <c r="B105" s="23" t="s">
        <v>75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21"/>
      <c r="M105" s="18"/>
      <c r="N105" s="18"/>
      <c r="O105" s="18"/>
      <c r="P105" s="22" t="s">
        <v>19</v>
      </c>
      <c r="Q105" s="22" t="s">
        <v>74</v>
      </c>
      <c r="R105" s="22" t="s">
        <v>17</v>
      </c>
      <c r="S105" s="22" t="s">
        <v>58</v>
      </c>
      <c r="T105" s="22" t="s">
        <v>190</v>
      </c>
      <c r="U105" s="19" t="s">
        <v>14</v>
      </c>
      <c r="V105" s="27" t="s">
        <v>117</v>
      </c>
      <c r="W105" s="72">
        <f>'Приложение Вед. структура'!M187</f>
        <v>2133568.28</v>
      </c>
      <c r="X105" s="72">
        <f>'[1]Приложение Вед. структура'!N165</f>
        <v>0</v>
      </c>
      <c r="Y105" s="72">
        <f>'Приложение Вед. структура'!O187</f>
        <v>917661.9699999997</v>
      </c>
      <c r="Z105" s="72">
        <f>'[1]Приложение Вед. структура'!P165</f>
        <v>0</v>
      </c>
      <c r="AA105" s="72">
        <f>'Приложение Вед. структура'!Q187</f>
        <v>904759.4699999997</v>
      </c>
      <c r="AB105" s="72">
        <f>'[1]Приложение Вед. структура'!R165</f>
        <v>0</v>
      </c>
    </row>
    <row r="106" spans="1:28" ht="39" customHeight="1">
      <c r="A106" s="22" t="s">
        <v>207</v>
      </c>
      <c r="B106" s="23" t="s">
        <v>81</v>
      </c>
      <c r="C106" s="128"/>
      <c r="D106" s="128"/>
      <c r="E106" s="128"/>
      <c r="F106" s="128"/>
      <c r="G106" s="128"/>
      <c r="H106" s="128"/>
      <c r="I106" s="128"/>
      <c r="J106" s="128"/>
      <c r="K106" s="128"/>
      <c r="L106" s="21" t="s">
        <v>16</v>
      </c>
      <c r="M106" s="18" t="s">
        <v>68</v>
      </c>
      <c r="N106" s="18">
        <v>411</v>
      </c>
      <c r="O106" s="18">
        <v>10101</v>
      </c>
      <c r="P106" s="22" t="s">
        <v>19</v>
      </c>
      <c r="Q106" s="22" t="s">
        <v>74</v>
      </c>
      <c r="R106" s="22" t="s">
        <v>17</v>
      </c>
      <c r="S106" s="22" t="s">
        <v>50</v>
      </c>
      <c r="T106" s="22" t="s">
        <v>190</v>
      </c>
      <c r="U106" s="19" t="s">
        <v>14</v>
      </c>
      <c r="V106" s="22" t="s">
        <v>154</v>
      </c>
      <c r="W106" s="72">
        <f aca="true" t="shared" si="50" ref="W106:AB106">W108</f>
        <v>5346431.720000001</v>
      </c>
      <c r="X106" s="72">
        <f t="shared" si="50"/>
        <v>0</v>
      </c>
      <c r="Y106" s="72">
        <f t="shared" si="50"/>
        <v>4066431.72</v>
      </c>
      <c r="Z106" s="72">
        <f t="shared" si="50"/>
        <v>0</v>
      </c>
      <c r="AA106" s="72">
        <f t="shared" si="50"/>
        <v>4066431.72</v>
      </c>
      <c r="AB106" s="72">
        <f t="shared" si="50"/>
        <v>0</v>
      </c>
    </row>
    <row r="107" spans="1:28" ht="38.25" customHeight="1">
      <c r="A107" s="22"/>
      <c r="B107" s="23" t="s">
        <v>170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21"/>
      <c r="M107" s="18"/>
      <c r="N107" s="18"/>
      <c r="O107" s="18"/>
      <c r="P107" s="22" t="s">
        <v>19</v>
      </c>
      <c r="Q107" s="22" t="s">
        <v>74</v>
      </c>
      <c r="R107" s="22" t="s">
        <v>17</v>
      </c>
      <c r="S107" s="22" t="s">
        <v>50</v>
      </c>
      <c r="T107" s="22" t="s">
        <v>190</v>
      </c>
      <c r="U107" s="19" t="s">
        <v>14</v>
      </c>
      <c r="V107" s="22" t="s">
        <v>163</v>
      </c>
      <c r="W107" s="72">
        <f aca="true" t="shared" si="51" ref="W107:AB107">W108</f>
        <v>5346431.720000001</v>
      </c>
      <c r="X107" s="72">
        <f t="shared" si="51"/>
        <v>0</v>
      </c>
      <c r="Y107" s="72">
        <f t="shared" si="51"/>
        <v>4066431.72</v>
      </c>
      <c r="Z107" s="72">
        <f t="shared" si="51"/>
        <v>0</v>
      </c>
      <c r="AA107" s="72">
        <f t="shared" si="51"/>
        <v>4066431.72</v>
      </c>
      <c r="AB107" s="72">
        <f t="shared" si="51"/>
        <v>0</v>
      </c>
    </row>
    <row r="108" spans="1:28" ht="18.75">
      <c r="A108" s="22"/>
      <c r="B108" s="23" t="s">
        <v>75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21"/>
      <c r="M108" s="18"/>
      <c r="N108" s="18"/>
      <c r="O108" s="18"/>
      <c r="P108" s="22" t="s">
        <v>19</v>
      </c>
      <c r="Q108" s="22" t="s">
        <v>74</v>
      </c>
      <c r="R108" s="22" t="s">
        <v>17</v>
      </c>
      <c r="S108" s="22" t="s">
        <v>50</v>
      </c>
      <c r="T108" s="22" t="s">
        <v>190</v>
      </c>
      <c r="U108" s="19" t="s">
        <v>14</v>
      </c>
      <c r="V108" s="27" t="s">
        <v>117</v>
      </c>
      <c r="W108" s="72">
        <f>'Приложение Вед. структура'!M190</f>
        <v>5346431.720000001</v>
      </c>
      <c r="X108" s="72">
        <f>'Приложение Вед. структура'!N190</f>
        <v>0</v>
      </c>
      <c r="Y108" s="72">
        <f>'Приложение Вед. структура'!O190</f>
        <v>4066431.72</v>
      </c>
      <c r="Z108" s="72">
        <f>'Приложение Вед. структура'!P190</f>
        <v>0</v>
      </c>
      <c r="AA108" s="72">
        <f>'Приложение Вед. структура'!Q190</f>
        <v>4066431.72</v>
      </c>
      <c r="AB108" s="72">
        <f>'Приложение Вед. структура'!R190</f>
        <v>0</v>
      </c>
    </row>
    <row r="109" spans="1:28" ht="18.75" hidden="1">
      <c r="A109" s="22" t="s">
        <v>108</v>
      </c>
      <c r="B109" s="23" t="s">
        <v>142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21" t="s">
        <v>16</v>
      </c>
      <c r="M109" s="18" t="s">
        <v>69</v>
      </c>
      <c r="N109" s="18">
        <v>411</v>
      </c>
      <c r="O109" s="18">
        <v>10101</v>
      </c>
      <c r="P109" s="22" t="s">
        <v>19</v>
      </c>
      <c r="Q109" s="22" t="s">
        <v>74</v>
      </c>
      <c r="R109" s="22" t="s">
        <v>17</v>
      </c>
      <c r="S109" s="22"/>
      <c r="T109" s="22" t="s">
        <v>20</v>
      </c>
      <c r="U109" s="19"/>
      <c r="V109" s="22"/>
      <c r="W109" s="72">
        <f aca="true" t="shared" si="52" ref="W109:AB109">W110</f>
        <v>0</v>
      </c>
      <c r="X109" s="72">
        <f t="shared" si="52"/>
        <v>0</v>
      </c>
      <c r="Y109" s="72">
        <f t="shared" si="52"/>
        <v>0</v>
      </c>
      <c r="Z109" s="72">
        <f t="shared" si="52"/>
        <v>0</v>
      </c>
      <c r="AA109" s="72">
        <f t="shared" si="52"/>
        <v>0</v>
      </c>
      <c r="AB109" s="72">
        <f t="shared" si="52"/>
        <v>0</v>
      </c>
    </row>
    <row r="110" spans="1:28" ht="41.25" customHeight="1" hidden="1">
      <c r="A110" s="22"/>
      <c r="B110" s="23" t="s">
        <v>52</v>
      </c>
      <c r="C110" s="128"/>
      <c r="D110" s="128"/>
      <c r="E110" s="128"/>
      <c r="F110" s="128"/>
      <c r="G110" s="128"/>
      <c r="H110" s="128"/>
      <c r="I110" s="128"/>
      <c r="J110" s="128"/>
      <c r="K110" s="128"/>
      <c r="L110" s="21" t="s">
        <v>16</v>
      </c>
      <c r="M110" s="18" t="s">
        <v>69</v>
      </c>
      <c r="N110" s="18">
        <v>411</v>
      </c>
      <c r="O110" s="18">
        <v>10101</v>
      </c>
      <c r="P110" s="22" t="s">
        <v>19</v>
      </c>
      <c r="Q110" s="22" t="s">
        <v>74</v>
      </c>
      <c r="R110" s="22" t="s">
        <v>17</v>
      </c>
      <c r="S110" s="22"/>
      <c r="T110" s="22" t="s">
        <v>20</v>
      </c>
      <c r="U110" s="19"/>
      <c r="V110" s="22" t="s">
        <v>118</v>
      </c>
      <c r="W110" s="72">
        <f>'Приложение Вед. структура'!M192</f>
        <v>0</v>
      </c>
      <c r="X110" s="72">
        <f>'Приложение Вед. структура'!N192</f>
        <v>0</v>
      </c>
      <c r="Y110" s="72">
        <f>'Приложение Вед. структура'!O192</f>
        <v>0</v>
      </c>
      <c r="Z110" s="72">
        <f>'Приложение Вед. структура'!P192</f>
        <v>0</v>
      </c>
      <c r="AA110" s="72">
        <f>'Приложение Вед. структура'!Q192</f>
        <v>0</v>
      </c>
      <c r="AB110" s="72">
        <f>'Приложение Вед. структура'!R192</f>
        <v>0</v>
      </c>
    </row>
    <row r="111" spans="1:28" ht="46.5" customHeight="1">
      <c r="A111" s="22" t="s">
        <v>182</v>
      </c>
      <c r="B111" s="23" t="s">
        <v>132</v>
      </c>
      <c r="C111" s="128"/>
      <c r="D111" s="128"/>
      <c r="E111" s="128"/>
      <c r="F111" s="128"/>
      <c r="G111" s="128"/>
      <c r="H111" s="128"/>
      <c r="I111" s="128"/>
      <c r="J111" s="128"/>
      <c r="K111" s="128"/>
      <c r="L111" s="21" t="s">
        <v>16</v>
      </c>
      <c r="M111" s="18" t="s">
        <v>70</v>
      </c>
      <c r="N111" s="18">
        <v>244</v>
      </c>
      <c r="O111" s="18">
        <v>10101</v>
      </c>
      <c r="P111" s="22" t="s">
        <v>19</v>
      </c>
      <c r="Q111" s="22" t="s">
        <v>74</v>
      </c>
      <c r="R111" s="22" t="s">
        <v>20</v>
      </c>
      <c r="S111" s="22" t="s">
        <v>14</v>
      </c>
      <c r="T111" s="22" t="s">
        <v>154</v>
      </c>
      <c r="U111" s="19" t="s">
        <v>14</v>
      </c>
      <c r="V111" s="22" t="s">
        <v>154</v>
      </c>
      <c r="W111" s="72">
        <f aca="true" t="shared" si="53" ref="W111:AB111">W112</f>
        <v>40000</v>
      </c>
      <c r="X111" s="72">
        <f t="shared" si="53"/>
        <v>0</v>
      </c>
      <c r="Y111" s="72">
        <f t="shared" si="53"/>
        <v>40000</v>
      </c>
      <c r="Z111" s="72">
        <f t="shared" si="53"/>
        <v>0</v>
      </c>
      <c r="AA111" s="72">
        <f t="shared" si="53"/>
        <v>40000</v>
      </c>
      <c r="AB111" s="72">
        <f t="shared" si="53"/>
        <v>0</v>
      </c>
    </row>
    <row r="112" spans="1:28" ht="18.75">
      <c r="A112" s="22" t="s">
        <v>192</v>
      </c>
      <c r="B112" s="23" t="s">
        <v>141</v>
      </c>
      <c r="C112" s="128"/>
      <c r="D112" s="128"/>
      <c r="E112" s="128"/>
      <c r="F112" s="128"/>
      <c r="G112" s="128"/>
      <c r="H112" s="128"/>
      <c r="I112" s="128"/>
      <c r="J112" s="128"/>
      <c r="K112" s="128"/>
      <c r="L112" s="21" t="s">
        <v>16</v>
      </c>
      <c r="M112" s="18" t="s">
        <v>70</v>
      </c>
      <c r="N112" s="18">
        <v>244</v>
      </c>
      <c r="O112" s="18">
        <v>10101</v>
      </c>
      <c r="P112" s="22" t="s">
        <v>19</v>
      </c>
      <c r="Q112" s="22" t="s">
        <v>74</v>
      </c>
      <c r="R112" s="22" t="s">
        <v>20</v>
      </c>
      <c r="S112" s="22" t="s">
        <v>50</v>
      </c>
      <c r="T112" s="22" t="s">
        <v>190</v>
      </c>
      <c r="U112" s="19" t="s">
        <v>14</v>
      </c>
      <c r="V112" s="22" t="s">
        <v>154</v>
      </c>
      <c r="W112" s="72">
        <f aca="true" t="shared" si="54" ref="W112:AB112">W114</f>
        <v>40000</v>
      </c>
      <c r="X112" s="72">
        <f t="shared" si="54"/>
        <v>0</v>
      </c>
      <c r="Y112" s="72">
        <f t="shared" si="54"/>
        <v>40000</v>
      </c>
      <c r="Z112" s="72">
        <f t="shared" si="54"/>
        <v>0</v>
      </c>
      <c r="AA112" s="72">
        <f t="shared" si="54"/>
        <v>40000</v>
      </c>
      <c r="AB112" s="72">
        <f t="shared" si="54"/>
        <v>0</v>
      </c>
    </row>
    <row r="113" spans="1:28" ht="37.5">
      <c r="A113" s="22"/>
      <c r="B113" s="23" t="s">
        <v>167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21"/>
      <c r="M113" s="18"/>
      <c r="N113" s="18"/>
      <c r="O113" s="18"/>
      <c r="P113" s="22" t="s">
        <v>19</v>
      </c>
      <c r="Q113" s="22" t="s">
        <v>74</v>
      </c>
      <c r="R113" s="22" t="s">
        <v>20</v>
      </c>
      <c r="S113" s="22" t="s">
        <v>50</v>
      </c>
      <c r="T113" s="22" t="s">
        <v>190</v>
      </c>
      <c r="U113" s="19" t="s">
        <v>14</v>
      </c>
      <c r="V113" s="22" t="s">
        <v>162</v>
      </c>
      <c r="W113" s="72">
        <f aca="true" t="shared" si="55" ref="W113:AB113">W114</f>
        <v>40000</v>
      </c>
      <c r="X113" s="72">
        <f t="shared" si="55"/>
        <v>0</v>
      </c>
      <c r="Y113" s="72">
        <f t="shared" si="55"/>
        <v>40000</v>
      </c>
      <c r="Z113" s="72">
        <f t="shared" si="55"/>
        <v>0</v>
      </c>
      <c r="AA113" s="72">
        <f t="shared" si="55"/>
        <v>40000</v>
      </c>
      <c r="AB113" s="72">
        <f t="shared" si="55"/>
        <v>0</v>
      </c>
    </row>
    <row r="114" spans="1:28" ht="42" customHeight="1">
      <c r="A114" s="22"/>
      <c r="B114" s="23" t="s">
        <v>52</v>
      </c>
      <c r="C114" s="128"/>
      <c r="D114" s="128"/>
      <c r="E114" s="128"/>
      <c r="F114" s="128"/>
      <c r="G114" s="128"/>
      <c r="H114" s="128"/>
      <c r="I114" s="128"/>
      <c r="J114" s="128"/>
      <c r="K114" s="128"/>
      <c r="L114" s="21" t="s">
        <v>16</v>
      </c>
      <c r="M114" s="18" t="s">
        <v>71</v>
      </c>
      <c r="N114" s="18">
        <v>244</v>
      </c>
      <c r="O114" s="18">
        <v>10101</v>
      </c>
      <c r="P114" s="22" t="s">
        <v>19</v>
      </c>
      <c r="Q114" s="22" t="s">
        <v>74</v>
      </c>
      <c r="R114" s="22" t="s">
        <v>20</v>
      </c>
      <c r="S114" s="22" t="s">
        <v>50</v>
      </c>
      <c r="T114" s="22" t="s">
        <v>190</v>
      </c>
      <c r="U114" s="19" t="s">
        <v>14</v>
      </c>
      <c r="V114" s="22" t="s">
        <v>118</v>
      </c>
      <c r="W114" s="72">
        <f>'Приложение Вед. структура'!M171</f>
        <v>40000</v>
      </c>
      <c r="X114" s="72">
        <f>'Приложение Вед. структура'!N171</f>
        <v>0</v>
      </c>
      <c r="Y114" s="72">
        <f>'Приложение Вед. структура'!O171</f>
        <v>40000</v>
      </c>
      <c r="Z114" s="72">
        <f>'Приложение Вед. структура'!P171</f>
        <v>0</v>
      </c>
      <c r="AA114" s="72">
        <f>'Приложение Вед. структура'!Q171</f>
        <v>40000</v>
      </c>
      <c r="AB114" s="72">
        <f>'Приложение Вед. структура'!R171</f>
        <v>0</v>
      </c>
    </row>
    <row r="115" spans="1:28" ht="27.75" customHeight="1">
      <c r="A115" s="22" t="s">
        <v>183</v>
      </c>
      <c r="B115" s="23" t="s">
        <v>84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21"/>
      <c r="M115" s="18"/>
      <c r="N115" s="18"/>
      <c r="O115" s="18"/>
      <c r="P115" s="22" t="s">
        <v>19</v>
      </c>
      <c r="Q115" s="22" t="s">
        <v>74</v>
      </c>
      <c r="R115" s="22" t="s">
        <v>18</v>
      </c>
      <c r="S115" s="22" t="s">
        <v>14</v>
      </c>
      <c r="T115" s="22" t="s">
        <v>154</v>
      </c>
      <c r="U115" s="19" t="s">
        <v>14</v>
      </c>
      <c r="V115" s="22" t="s">
        <v>154</v>
      </c>
      <c r="W115" s="72">
        <f aca="true" t="shared" si="56" ref="W115:AB115">W119+W116</f>
        <v>375000</v>
      </c>
      <c r="X115" s="72">
        <f t="shared" si="56"/>
        <v>0</v>
      </c>
      <c r="Y115" s="72">
        <f t="shared" si="56"/>
        <v>215000</v>
      </c>
      <c r="Z115" s="72">
        <f t="shared" si="56"/>
        <v>0</v>
      </c>
      <c r="AA115" s="72">
        <f t="shared" si="56"/>
        <v>215000</v>
      </c>
      <c r="AB115" s="72">
        <f t="shared" si="56"/>
        <v>0</v>
      </c>
    </row>
    <row r="116" spans="1:28" ht="18.75">
      <c r="A116" s="22" t="s">
        <v>184</v>
      </c>
      <c r="B116" s="23" t="s">
        <v>89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21"/>
      <c r="M116" s="18"/>
      <c r="N116" s="18"/>
      <c r="O116" s="18"/>
      <c r="P116" s="22" t="s">
        <v>19</v>
      </c>
      <c r="Q116" s="22" t="s">
        <v>74</v>
      </c>
      <c r="R116" s="22" t="s">
        <v>18</v>
      </c>
      <c r="S116" s="22" t="s">
        <v>50</v>
      </c>
      <c r="T116" s="22" t="s">
        <v>190</v>
      </c>
      <c r="U116" s="19" t="s">
        <v>14</v>
      </c>
      <c r="V116" s="22"/>
      <c r="W116" s="72">
        <f aca="true" t="shared" si="57" ref="W116:AB116">W118</f>
        <v>225000</v>
      </c>
      <c r="X116" s="72">
        <f t="shared" si="57"/>
        <v>0</v>
      </c>
      <c r="Y116" s="72">
        <f t="shared" si="57"/>
        <v>75000</v>
      </c>
      <c r="Z116" s="72">
        <f t="shared" si="57"/>
        <v>0</v>
      </c>
      <c r="AA116" s="72">
        <f t="shared" si="57"/>
        <v>75000</v>
      </c>
      <c r="AB116" s="72">
        <f t="shared" si="57"/>
        <v>0</v>
      </c>
    </row>
    <row r="117" spans="1:28" ht="37.5">
      <c r="A117" s="22"/>
      <c r="B117" s="23" t="s">
        <v>167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21"/>
      <c r="M117" s="18"/>
      <c r="N117" s="18"/>
      <c r="O117" s="18"/>
      <c r="P117" s="22" t="s">
        <v>19</v>
      </c>
      <c r="Q117" s="22" t="s">
        <v>74</v>
      </c>
      <c r="R117" s="22" t="s">
        <v>18</v>
      </c>
      <c r="S117" s="22" t="s">
        <v>50</v>
      </c>
      <c r="T117" s="22" t="s">
        <v>190</v>
      </c>
      <c r="U117" s="19" t="s">
        <v>14</v>
      </c>
      <c r="V117" s="22" t="s">
        <v>162</v>
      </c>
      <c r="W117" s="72">
        <f aca="true" t="shared" si="58" ref="W117:AB117">W118</f>
        <v>225000</v>
      </c>
      <c r="X117" s="72">
        <f t="shared" si="58"/>
        <v>0</v>
      </c>
      <c r="Y117" s="72">
        <f t="shared" si="58"/>
        <v>75000</v>
      </c>
      <c r="Z117" s="72">
        <f t="shared" si="58"/>
        <v>0</v>
      </c>
      <c r="AA117" s="72">
        <f t="shared" si="58"/>
        <v>75000</v>
      </c>
      <c r="AB117" s="72">
        <f t="shared" si="58"/>
        <v>0</v>
      </c>
    </row>
    <row r="118" spans="1:28" ht="39.75" customHeight="1">
      <c r="A118" s="22"/>
      <c r="B118" s="23" t="s">
        <v>52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21"/>
      <c r="M118" s="18"/>
      <c r="N118" s="18"/>
      <c r="O118" s="18"/>
      <c r="P118" s="22" t="s">
        <v>19</v>
      </c>
      <c r="Q118" s="22" t="s">
        <v>74</v>
      </c>
      <c r="R118" s="22" t="s">
        <v>18</v>
      </c>
      <c r="S118" s="22" t="s">
        <v>50</v>
      </c>
      <c r="T118" s="22" t="s">
        <v>190</v>
      </c>
      <c r="U118" s="19" t="s">
        <v>14</v>
      </c>
      <c r="V118" s="22" t="s">
        <v>118</v>
      </c>
      <c r="W118" s="72">
        <f>'Приложение Вед. структура'!M206</f>
        <v>225000</v>
      </c>
      <c r="X118" s="72">
        <f>'Приложение Вед. структура'!N206</f>
        <v>0</v>
      </c>
      <c r="Y118" s="72">
        <f>'Приложение Вед. структура'!O206</f>
        <v>75000</v>
      </c>
      <c r="Z118" s="72">
        <f>'Приложение Вед. структура'!P206</f>
        <v>0</v>
      </c>
      <c r="AA118" s="72">
        <f>'Приложение Вед. структура'!Q206</f>
        <v>75000</v>
      </c>
      <c r="AB118" s="72">
        <f>'Приложение Вед. структура'!R206</f>
        <v>0</v>
      </c>
    </row>
    <row r="119" spans="1:28" ht="61.5" customHeight="1">
      <c r="A119" s="22" t="s">
        <v>193</v>
      </c>
      <c r="B119" s="23" t="s">
        <v>85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21"/>
      <c r="M119" s="18"/>
      <c r="N119" s="18"/>
      <c r="O119" s="18"/>
      <c r="P119" s="22" t="s">
        <v>19</v>
      </c>
      <c r="Q119" s="22" t="s">
        <v>74</v>
      </c>
      <c r="R119" s="22" t="s">
        <v>18</v>
      </c>
      <c r="S119" s="22" t="s">
        <v>50</v>
      </c>
      <c r="T119" s="22" t="s">
        <v>188</v>
      </c>
      <c r="U119" s="19" t="s">
        <v>14</v>
      </c>
      <c r="V119" s="22" t="s">
        <v>154</v>
      </c>
      <c r="W119" s="72">
        <f aca="true" t="shared" si="59" ref="W119:AB119">W121</f>
        <v>150000</v>
      </c>
      <c r="X119" s="72">
        <f t="shared" si="59"/>
        <v>0</v>
      </c>
      <c r="Y119" s="72">
        <f t="shared" si="59"/>
        <v>140000</v>
      </c>
      <c r="Z119" s="72">
        <f t="shared" si="59"/>
        <v>0</v>
      </c>
      <c r="AA119" s="72">
        <f t="shared" si="59"/>
        <v>140000</v>
      </c>
      <c r="AB119" s="72">
        <f t="shared" si="59"/>
        <v>0</v>
      </c>
    </row>
    <row r="120" spans="1:28" ht="37.5">
      <c r="A120" s="22"/>
      <c r="B120" s="23" t="s">
        <v>167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21"/>
      <c r="M120" s="18"/>
      <c r="N120" s="18"/>
      <c r="O120" s="18"/>
      <c r="P120" s="22" t="s">
        <v>19</v>
      </c>
      <c r="Q120" s="22" t="s">
        <v>74</v>
      </c>
      <c r="R120" s="22" t="s">
        <v>18</v>
      </c>
      <c r="S120" s="22" t="s">
        <v>50</v>
      </c>
      <c r="T120" s="22" t="s">
        <v>188</v>
      </c>
      <c r="U120" s="19" t="s">
        <v>14</v>
      </c>
      <c r="V120" s="22" t="s">
        <v>162</v>
      </c>
      <c r="W120" s="72">
        <f aca="true" t="shared" si="60" ref="W120:AB120">W121</f>
        <v>150000</v>
      </c>
      <c r="X120" s="72">
        <f t="shared" si="60"/>
        <v>0</v>
      </c>
      <c r="Y120" s="72">
        <f t="shared" si="60"/>
        <v>140000</v>
      </c>
      <c r="Z120" s="72">
        <f t="shared" si="60"/>
        <v>0</v>
      </c>
      <c r="AA120" s="72">
        <f t="shared" si="60"/>
        <v>140000</v>
      </c>
      <c r="AB120" s="72">
        <f t="shared" si="60"/>
        <v>0</v>
      </c>
    </row>
    <row r="121" spans="1:28" ht="42" customHeight="1">
      <c r="A121" s="22"/>
      <c r="B121" s="23" t="s">
        <v>52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21"/>
      <c r="M121" s="18"/>
      <c r="N121" s="18"/>
      <c r="O121" s="18"/>
      <c r="P121" s="22" t="s">
        <v>19</v>
      </c>
      <c r="Q121" s="22" t="s">
        <v>74</v>
      </c>
      <c r="R121" s="22" t="s">
        <v>18</v>
      </c>
      <c r="S121" s="22" t="s">
        <v>50</v>
      </c>
      <c r="T121" s="22" t="s">
        <v>188</v>
      </c>
      <c r="U121" s="19" t="s">
        <v>14</v>
      </c>
      <c r="V121" s="22" t="s">
        <v>118</v>
      </c>
      <c r="W121" s="72">
        <f>'Приложение Вед. структура'!M209</f>
        <v>150000</v>
      </c>
      <c r="X121" s="72">
        <f>'Приложение Вед. структура'!N209</f>
        <v>0</v>
      </c>
      <c r="Y121" s="72">
        <f>'Приложение Вед. структура'!O209</f>
        <v>140000</v>
      </c>
      <c r="Z121" s="72">
        <f>'Приложение Вед. структура'!P209</f>
        <v>0</v>
      </c>
      <c r="AA121" s="72">
        <f>'Приложение Вед. структура'!Q209</f>
        <v>140000</v>
      </c>
      <c r="AB121" s="72">
        <f>'Приложение Вед. структура'!R209</f>
        <v>0</v>
      </c>
    </row>
    <row r="122" spans="1:28" ht="42" customHeight="1">
      <c r="A122" s="22" t="s">
        <v>185</v>
      </c>
      <c r="B122" s="23" t="s">
        <v>86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21"/>
      <c r="M122" s="18"/>
      <c r="N122" s="18"/>
      <c r="O122" s="18"/>
      <c r="P122" s="22" t="s">
        <v>19</v>
      </c>
      <c r="Q122" s="22" t="s">
        <v>74</v>
      </c>
      <c r="R122" s="22" t="s">
        <v>19</v>
      </c>
      <c r="S122" s="22" t="s">
        <v>14</v>
      </c>
      <c r="T122" s="22" t="s">
        <v>154</v>
      </c>
      <c r="U122" s="19" t="s">
        <v>14</v>
      </c>
      <c r="V122" s="22" t="s">
        <v>154</v>
      </c>
      <c r="W122" s="72">
        <f aca="true" t="shared" si="61" ref="W122:AB122">W123</f>
        <v>57500</v>
      </c>
      <c r="X122" s="72">
        <f t="shared" si="61"/>
        <v>0</v>
      </c>
      <c r="Y122" s="72">
        <f t="shared" si="61"/>
        <v>57500</v>
      </c>
      <c r="Z122" s="72">
        <f t="shared" si="61"/>
        <v>0</v>
      </c>
      <c r="AA122" s="72">
        <f t="shared" si="61"/>
        <v>57500</v>
      </c>
      <c r="AB122" s="72">
        <f t="shared" si="61"/>
        <v>0</v>
      </c>
    </row>
    <row r="123" spans="1:28" ht="46.5" customHeight="1">
      <c r="A123" s="22" t="s">
        <v>186</v>
      </c>
      <c r="B123" s="23" t="s">
        <v>144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21"/>
      <c r="M123" s="18"/>
      <c r="N123" s="18"/>
      <c r="O123" s="18"/>
      <c r="P123" s="22" t="s">
        <v>19</v>
      </c>
      <c r="Q123" s="22" t="s">
        <v>74</v>
      </c>
      <c r="R123" s="22" t="s">
        <v>19</v>
      </c>
      <c r="S123" s="22" t="s">
        <v>50</v>
      </c>
      <c r="T123" s="22" t="s">
        <v>188</v>
      </c>
      <c r="U123" s="19" t="s">
        <v>14</v>
      </c>
      <c r="V123" s="22" t="s">
        <v>154</v>
      </c>
      <c r="W123" s="72">
        <f aca="true" t="shared" si="62" ref="W123:AB123">W125</f>
        <v>57500</v>
      </c>
      <c r="X123" s="72">
        <f t="shared" si="62"/>
        <v>0</v>
      </c>
      <c r="Y123" s="72">
        <f t="shared" si="62"/>
        <v>57500</v>
      </c>
      <c r="Z123" s="72">
        <f t="shared" si="62"/>
        <v>0</v>
      </c>
      <c r="AA123" s="72">
        <f t="shared" si="62"/>
        <v>57500</v>
      </c>
      <c r="AB123" s="72">
        <f t="shared" si="62"/>
        <v>0</v>
      </c>
    </row>
    <row r="124" spans="1:28" ht="18.75">
      <c r="A124" s="22"/>
      <c r="B124" s="23" t="s">
        <v>169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21"/>
      <c r="M124" s="18"/>
      <c r="N124" s="18"/>
      <c r="O124" s="18"/>
      <c r="P124" s="22" t="s">
        <v>19</v>
      </c>
      <c r="Q124" s="22" t="s">
        <v>74</v>
      </c>
      <c r="R124" s="22" t="s">
        <v>19</v>
      </c>
      <c r="S124" s="22" t="s">
        <v>50</v>
      </c>
      <c r="T124" s="22" t="s">
        <v>188</v>
      </c>
      <c r="U124" s="19" t="s">
        <v>14</v>
      </c>
      <c r="V124" s="22" t="s">
        <v>161</v>
      </c>
      <c r="W124" s="72">
        <f aca="true" t="shared" si="63" ref="W124:AB124">W125</f>
        <v>57500</v>
      </c>
      <c r="X124" s="72">
        <f t="shared" si="63"/>
        <v>0</v>
      </c>
      <c r="Y124" s="72">
        <f t="shared" si="63"/>
        <v>57500</v>
      </c>
      <c r="Z124" s="72">
        <f t="shared" si="63"/>
        <v>0</v>
      </c>
      <c r="AA124" s="72">
        <f t="shared" si="63"/>
        <v>57500</v>
      </c>
      <c r="AB124" s="72">
        <f t="shared" si="63"/>
        <v>0</v>
      </c>
    </row>
    <row r="125" spans="1:28" ht="42" customHeight="1">
      <c r="A125" s="22"/>
      <c r="B125" s="28" t="s">
        <v>53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21"/>
      <c r="M125" s="18"/>
      <c r="N125" s="18"/>
      <c r="O125" s="18"/>
      <c r="P125" s="22" t="s">
        <v>19</v>
      </c>
      <c r="Q125" s="22" t="s">
        <v>74</v>
      </c>
      <c r="R125" s="22" t="s">
        <v>19</v>
      </c>
      <c r="S125" s="22" t="s">
        <v>50</v>
      </c>
      <c r="T125" s="22" t="s">
        <v>188</v>
      </c>
      <c r="U125" s="19" t="s">
        <v>14</v>
      </c>
      <c r="V125" s="22" t="s">
        <v>87</v>
      </c>
      <c r="W125" s="72">
        <f>'Приложение Вед. структура'!M199</f>
        <v>57500</v>
      </c>
      <c r="X125" s="72">
        <f>'Приложение Вед. структура'!N199</f>
        <v>0</v>
      </c>
      <c r="Y125" s="72">
        <f>'Приложение Вед. структура'!O199</f>
        <v>57500</v>
      </c>
      <c r="Z125" s="72">
        <f>'Приложение Вед. структура'!P199</f>
        <v>0</v>
      </c>
      <c r="AA125" s="72">
        <f>'Приложение Вед. структура'!Q199</f>
        <v>57500</v>
      </c>
      <c r="AB125" s="72">
        <f>'Приложение Вед. структура'!R199</f>
        <v>0</v>
      </c>
    </row>
    <row r="126" spans="1:28" s="49" customFormat="1" ht="45" customHeight="1">
      <c r="A126" s="91" t="s">
        <v>246</v>
      </c>
      <c r="B126" s="88" t="s">
        <v>269</v>
      </c>
      <c r="C126" s="129"/>
      <c r="D126" s="129"/>
      <c r="E126" s="129"/>
      <c r="F126" s="129"/>
      <c r="G126" s="129"/>
      <c r="H126" s="129"/>
      <c r="I126" s="129"/>
      <c r="J126" s="129"/>
      <c r="K126" s="129"/>
      <c r="L126" s="108" t="s">
        <v>16</v>
      </c>
      <c r="M126" s="108" t="s">
        <v>72</v>
      </c>
      <c r="N126" s="108">
        <v>411</v>
      </c>
      <c r="O126" s="108">
        <v>10101</v>
      </c>
      <c r="P126" s="91" t="s">
        <v>19</v>
      </c>
      <c r="Q126" s="91" t="s">
        <v>200</v>
      </c>
      <c r="R126" s="91" t="s">
        <v>15</v>
      </c>
      <c r="S126" s="91" t="s">
        <v>14</v>
      </c>
      <c r="T126" s="91" t="s">
        <v>154</v>
      </c>
      <c r="U126" s="87" t="s">
        <v>14</v>
      </c>
      <c r="V126" s="91" t="s">
        <v>154</v>
      </c>
      <c r="W126" s="92">
        <f>W130+W127+W133</f>
        <v>130174.04999999999</v>
      </c>
      <c r="X126" s="92">
        <f>X130+X162+X166+X173</f>
        <v>0</v>
      </c>
      <c r="Y126" s="92">
        <f>Y130+Y162+Y166+Y173+Y131</f>
        <v>0</v>
      </c>
      <c r="Z126" s="92">
        <f>Z130+Z162+Z166+Z173</f>
        <v>0</v>
      </c>
      <c r="AA126" s="92">
        <f>AA130+AA162+AA166+AA173+AA131</f>
        <v>0</v>
      </c>
      <c r="AB126" s="92">
        <f>AB130+AB162+AB166+AB173</f>
        <v>0</v>
      </c>
    </row>
    <row r="127" spans="1:28" ht="56.25">
      <c r="A127" s="22" t="s">
        <v>244</v>
      </c>
      <c r="B127" s="23" t="s">
        <v>270</v>
      </c>
      <c r="C127" s="128"/>
      <c r="D127" s="128"/>
      <c r="E127" s="128"/>
      <c r="F127" s="128"/>
      <c r="G127" s="128"/>
      <c r="H127" s="128"/>
      <c r="I127" s="128"/>
      <c r="J127" s="128"/>
      <c r="K127" s="128"/>
      <c r="L127" s="21" t="s">
        <v>16</v>
      </c>
      <c r="M127" s="18" t="s">
        <v>72</v>
      </c>
      <c r="N127" s="18">
        <v>411</v>
      </c>
      <c r="O127" s="18">
        <v>10101</v>
      </c>
      <c r="P127" s="22" t="s">
        <v>19</v>
      </c>
      <c r="Q127" s="22" t="s">
        <v>200</v>
      </c>
      <c r="R127" s="22" t="s">
        <v>17</v>
      </c>
      <c r="S127" s="22" t="s">
        <v>58</v>
      </c>
      <c r="T127" s="22" t="s">
        <v>188</v>
      </c>
      <c r="U127" s="19" t="s">
        <v>14</v>
      </c>
      <c r="V127" s="22" t="s">
        <v>154</v>
      </c>
      <c r="W127" s="72">
        <f>W128</f>
        <v>4288.89</v>
      </c>
      <c r="X127" s="72">
        <f>X154+X157</f>
        <v>0</v>
      </c>
      <c r="Y127" s="72">
        <f>Y128</f>
        <v>0</v>
      </c>
      <c r="Z127" s="72">
        <f>Z154+Z157</f>
        <v>0</v>
      </c>
      <c r="AA127" s="72">
        <f>AA128</f>
        <v>0</v>
      </c>
      <c r="AB127" s="72">
        <f>AB154+AB157</f>
        <v>0</v>
      </c>
    </row>
    <row r="128" spans="1:28" s="71" customFormat="1" ht="37.5">
      <c r="A128" s="22" t="s">
        <v>245</v>
      </c>
      <c r="B128" s="23" t="s">
        <v>167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21"/>
      <c r="M128" s="18"/>
      <c r="N128" s="18"/>
      <c r="O128" s="18"/>
      <c r="P128" s="22" t="s">
        <v>19</v>
      </c>
      <c r="Q128" s="22" t="s">
        <v>200</v>
      </c>
      <c r="R128" s="22" t="s">
        <v>17</v>
      </c>
      <c r="S128" s="22" t="s">
        <v>58</v>
      </c>
      <c r="T128" s="22" t="s">
        <v>188</v>
      </c>
      <c r="U128" s="19" t="s">
        <v>14</v>
      </c>
      <c r="V128" s="22" t="s">
        <v>162</v>
      </c>
      <c r="W128" s="72">
        <f>W129</f>
        <v>4288.89</v>
      </c>
      <c r="X128" s="72">
        <f>X129</f>
        <v>0</v>
      </c>
      <c r="Y128" s="72">
        <f>Y129</f>
        <v>0</v>
      </c>
      <c r="Z128" s="72">
        <f>Z129</f>
        <v>0</v>
      </c>
      <c r="AA128" s="72">
        <f>AA129</f>
        <v>0</v>
      </c>
      <c r="AB128" s="72">
        <f>AB129</f>
        <v>0</v>
      </c>
    </row>
    <row r="129" spans="1:28" s="71" customFormat="1" ht="37.5">
      <c r="A129" s="22"/>
      <c r="B129" s="23" t="s">
        <v>52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21"/>
      <c r="M129" s="18"/>
      <c r="N129" s="18"/>
      <c r="O129" s="18"/>
      <c r="P129" s="22" t="s">
        <v>19</v>
      </c>
      <c r="Q129" s="22" t="s">
        <v>200</v>
      </c>
      <c r="R129" s="22" t="s">
        <v>17</v>
      </c>
      <c r="S129" s="22" t="s">
        <v>58</v>
      </c>
      <c r="T129" s="22" t="s">
        <v>188</v>
      </c>
      <c r="U129" s="19" t="s">
        <v>14</v>
      </c>
      <c r="V129" s="27" t="s">
        <v>118</v>
      </c>
      <c r="W129" s="72">
        <f>'Приложение Вед. структура'!M70</f>
        <v>4288.89</v>
      </c>
      <c r="X129" s="72">
        <f>'[1]Приложение Вед. структура'!N187</f>
        <v>0</v>
      </c>
      <c r="Y129" s="72">
        <v>0</v>
      </c>
      <c r="Z129" s="72">
        <f>'[1]Приложение Вед. структура'!P187</f>
        <v>0</v>
      </c>
      <c r="AA129" s="72">
        <v>0</v>
      </c>
      <c r="AB129" s="72">
        <f>'[1]Приложение Вед. структура'!R187</f>
        <v>0</v>
      </c>
    </row>
    <row r="130" spans="1:28" ht="37.5">
      <c r="A130" s="22" t="s">
        <v>275</v>
      </c>
      <c r="B130" s="23" t="s">
        <v>239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21" t="s">
        <v>16</v>
      </c>
      <c r="M130" s="18" t="s">
        <v>72</v>
      </c>
      <c r="N130" s="18">
        <v>411</v>
      </c>
      <c r="O130" s="18">
        <v>10101</v>
      </c>
      <c r="P130" s="22" t="s">
        <v>19</v>
      </c>
      <c r="Q130" s="22" t="s">
        <v>200</v>
      </c>
      <c r="R130" s="22" t="s">
        <v>17</v>
      </c>
      <c r="S130" s="22" t="s">
        <v>58</v>
      </c>
      <c r="T130" s="22" t="s">
        <v>240</v>
      </c>
      <c r="U130" s="19" t="s">
        <v>14</v>
      </c>
      <c r="V130" s="22" t="s">
        <v>154</v>
      </c>
      <c r="W130" s="72">
        <f>W131</f>
        <v>39019.02</v>
      </c>
      <c r="X130" s="72">
        <f>X157+X160</f>
        <v>0</v>
      </c>
      <c r="Y130" s="72">
        <f>Y131</f>
        <v>0</v>
      </c>
      <c r="Z130" s="72">
        <f>Z157+Z160</f>
        <v>0</v>
      </c>
      <c r="AA130" s="72">
        <f>AA131</f>
        <v>0</v>
      </c>
      <c r="AB130" s="72">
        <f>AB157+AB160</f>
        <v>0</v>
      </c>
    </row>
    <row r="131" spans="1:28" s="71" customFormat="1" ht="37.5">
      <c r="A131" s="22" t="s">
        <v>276</v>
      </c>
      <c r="B131" s="23" t="s">
        <v>167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21"/>
      <c r="M131" s="18"/>
      <c r="N131" s="18"/>
      <c r="O131" s="18"/>
      <c r="P131" s="22" t="s">
        <v>19</v>
      </c>
      <c r="Q131" s="22" t="s">
        <v>200</v>
      </c>
      <c r="R131" s="22" t="s">
        <v>17</v>
      </c>
      <c r="S131" s="22" t="s">
        <v>58</v>
      </c>
      <c r="T131" s="22" t="s">
        <v>240</v>
      </c>
      <c r="U131" s="19" t="s">
        <v>14</v>
      </c>
      <c r="V131" s="22" t="s">
        <v>162</v>
      </c>
      <c r="W131" s="72">
        <f>W132</f>
        <v>39019.02</v>
      </c>
      <c r="X131" s="72">
        <f>X132</f>
        <v>0</v>
      </c>
      <c r="Y131" s="72">
        <f>Y132</f>
        <v>0</v>
      </c>
      <c r="Z131" s="72">
        <f>Z132</f>
        <v>0</v>
      </c>
      <c r="AA131" s="72">
        <f>AA132</f>
        <v>0</v>
      </c>
      <c r="AB131" s="72">
        <f>AB132</f>
        <v>0</v>
      </c>
    </row>
    <row r="132" spans="1:28" s="71" customFormat="1" ht="37.5">
      <c r="A132" s="22"/>
      <c r="B132" s="23" t="s">
        <v>52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21"/>
      <c r="M132" s="18"/>
      <c r="N132" s="18"/>
      <c r="O132" s="18"/>
      <c r="P132" s="22" t="s">
        <v>19</v>
      </c>
      <c r="Q132" s="22" t="s">
        <v>200</v>
      </c>
      <c r="R132" s="22" t="s">
        <v>17</v>
      </c>
      <c r="S132" s="22" t="s">
        <v>58</v>
      </c>
      <c r="T132" s="22" t="s">
        <v>240</v>
      </c>
      <c r="U132" s="19" t="s">
        <v>14</v>
      </c>
      <c r="V132" s="27" t="s">
        <v>118</v>
      </c>
      <c r="W132" s="72">
        <v>39019.02</v>
      </c>
      <c r="X132" s="72">
        <f>'[1]Приложение Вед. структура'!N190</f>
        <v>0</v>
      </c>
      <c r="Y132" s="72">
        <f>'Приложение Вед. структура'!O212</f>
        <v>0</v>
      </c>
      <c r="Z132" s="72">
        <f>'[1]Приложение Вед. структура'!P190</f>
        <v>0</v>
      </c>
      <c r="AA132" s="72">
        <f>'Приложение Вед. структура'!Q212</f>
        <v>0</v>
      </c>
      <c r="AB132" s="72">
        <f>'[1]Приложение Вед. структура'!R190</f>
        <v>0</v>
      </c>
    </row>
    <row r="133" spans="1:28" ht="75">
      <c r="A133" s="22" t="s">
        <v>277</v>
      </c>
      <c r="B133" s="23" t="s">
        <v>274</v>
      </c>
      <c r="C133" s="128"/>
      <c r="D133" s="128"/>
      <c r="E133" s="128"/>
      <c r="F133" s="128"/>
      <c r="G133" s="128"/>
      <c r="H133" s="128"/>
      <c r="I133" s="128"/>
      <c r="J133" s="128"/>
      <c r="K133" s="128"/>
      <c r="L133" s="21" t="s">
        <v>16</v>
      </c>
      <c r="M133" s="18" t="s">
        <v>72</v>
      </c>
      <c r="N133" s="18">
        <v>411</v>
      </c>
      <c r="O133" s="18">
        <v>10101</v>
      </c>
      <c r="P133" s="22" t="s">
        <v>19</v>
      </c>
      <c r="Q133" s="22" t="s">
        <v>200</v>
      </c>
      <c r="R133" s="22" t="s">
        <v>17</v>
      </c>
      <c r="S133" s="22" t="s">
        <v>58</v>
      </c>
      <c r="T133" s="22" t="s">
        <v>188</v>
      </c>
      <c r="U133" s="19" t="s">
        <v>14</v>
      </c>
      <c r="V133" s="22" t="s">
        <v>154</v>
      </c>
      <c r="W133" s="72">
        <f>W134</f>
        <v>86866.14</v>
      </c>
      <c r="X133" s="72">
        <f>X160+X163</f>
        <v>0</v>
      </c>
      <c r="Y133" s="72">
        <f>Y134</f>
        <v>0</v>
      </c>
      <c r="Z133" s="72">
        <f>Z160+Z163</f>
        <v>0</v>
      </c>
      <c r="AA133" s="72">
        <f>AA134</f>
        <v>0</v>
      </c>
      <c r="AB133" s="72">
        <f>AB160+AB163</f>
        <v>0</v>
      </c>
    </row>
    <row r="134" spans="1:28" s="71" customFormat="1" ht="18.75">
      <c r="A134" s="22" t="s">
        <v>278</v>
      </c>
      <c r="B134" s="23" t="s">
        <v>243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21"/>
      <c r="M134" s="18"/>
      <c r="N134" s="18"/>
      <c r="O134" s="18"/>
      <c r="P134" s="22" t="s">
        <v>19</v>
      </c>
      <c r="Q134" s="22" t="s">
        <v>200</v>
      </c>
      <c r="R134" s="22" t="s">
        <v>18</v>
      </c>
      <c r="S134" s="22" t="s">
        <v>50</v>
      </c>
      <c r="T134" s="22" t="s">
        <v>187</v>
      </c>
      <c r="U134" s="19" t="s">
        <v>14</v>
      </c>
      <c r="V134" s="22" t="s">
        <v>242</v>
      </c>
      <c r="W134" s="72">
        <f>W135</f>
        <v>86866.14</v>
      </c>
      <c r="X134" s="72">
        <f>X135</f>
        <v>0</v>
      </c>
      <c r="Y134" s="72">
        <f>Y135</f>
        <v>0</v>
      </c>
      <c r="Z134" s="72">
        <f>Z135</f>
        <v>0</v>
      </c>
      <c r="AA134" s="72">
        <f>AA135</f>
        <v>0</v>
      </c>
      <c r="AB134" s="72">
        <f>AB135</f>
        <v>0</v>
      </c>
    </row>
    <row r="135" spans="1:28" s="71" customFormat="1" ht="18.75">
      <c r="A135" s="22"/>
      <c r="B135" s="23" t="s">
        <v>241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21"/>
      <c r="M135" s="18"/>
      <c r="N135" s="18"/>
      <c r="O135" s="18"/>
      <c r="P135" s="22" t="s">
        <v>19</v>
      </c>
      <c r="Q135" s="22" t="s">
        <v>200</v>
      </c>
      <c r="R135" s="22" t="s">
        <v>18</v>
      </c>
      <c r="S135" s="22" t="s">
        <v>50</v>
      </c>
      <c r="T135" s="22" t="s">
        <v>187</v>
      </c>
      <c r="U135" s="19" t="s">
        <v>14</v>
      </c>
      <c r="V135" s="27" t="s">
        <v>273</v>
      </c>
      <c r="W135" s="72">
        <f>'Приложение Вед. структура'!M36</f>
        <v>86866.14</v>
      </c>
      <c r="X135" s="72">
        <f>'[1]Приложение Вед. структура'!N193</f>
        <v>0</v>
      </c>
      <c r="Y135" s="72">
        <v>0</v>
      </c>
      <c r="Z135" s="72">
        <f>'[1]Приложение Вед. структура'!P193</f>
        <v>0</v>
      </c>
      <c r="AA135" s="72">
        <v>0</v>
      </c>
      <c r="AB135" s="72">
        <f>'[1]Приложение Вед. структура'!R193</f>
        <v>0</v>
      </c>
    </row>
    <row r="136" spans="1:28" s="49" customFormat="1" ht="45" customHeight="1">
      <c r="A136" s="91" t="s">
        <v>250</v>
      </c>
      <c r="B136" s="88" t="s">
        <v>247</v>
      </c>
      <c r="C136" s="129"/>
      <c r="D136" s="129"/>
      <c r="E136" s="129"/>
      <c r="F136" s="129"/>
      <c r="G136" s="129"/>
      <c r="H136" s="129"/>
      <c r="I136" s="129"/>
      <c r="J136" s="129"/>
      <c r="K136" s="129"/>
      <c r="L136" s="109" t="s">
        <v>16</v>
      </c>
      <c r="M136" s="109" t="s">
        <v>72</v>
      </c>
      <c r="N136" s="109">
        <v>411</v>
      </c>
      <c r="O136" s="109">
        <v>10101</v>
      </c>
      <c r="P136" s="91" t="s">
        <v>19</v>
      </c>
      <c r="Q136" s="91" t="s">
        <v>64</v>
      </c>
      <c r="R136" s="91" t="s">
        <v>15</v>
      </c>
      <c r="S136" s="91" t="s">
        <v>14</v>
      </c>
      <c r="T136" s="91" t="s">
        <v>154</v>
      </c>
      <c r="U136" s="87" t="s">
        <v>14</v>
      </c>
      <c r="V136" s="91" t="s">
        <v>154</v>
      </c>
      <c r="W136" s="92">
        <f>W137+W150</f>
        <v>7582184.17</v>
      </c>
      <c r="X136" s="92">
        <f>X137+X166+X170+X177</f>
        <v>0</v>
      </c>
      <c r="Y136" s="92">
        <f>Y137+Y166+Y170+Y177+Y138</f>
        <v>0</v>
      </c>
      <c r="Z136" s="92">
        <f>Z137+Z166+Z170+Z177</f>
        <v>0</v>
      </c>
      <c r="AA136" s="92">
        <f>AA137+AA166+AA170+AA177+AA138</f>
        <v>0</v>
      </c>
      <c r="AB136" s="92">
        <f>AB137+AB166+AB170+AB177</f>
        <v>0</v>
      </c>
    </row>
    <row r="137" spans="1:28" ht="56.25">
      <c r="A137" s="22" t="s">
        <v>251</v>
      </c>
      <c r="B137" s="23" t="s">
        <v>253</v>
      </c>
      <c r="C137" s="128"/>
      <c r="D137" s="128"/>
      <c r="E137" s="128"/>
      <c r="F137" s="128"/>
      <c r="G137" s="128"/>
      <c r="H137" s="128"/>
      <c r="I137" s="128"/>
      <c r="J137" s="128"/>
      <c r="K137" s="128"/>
      <c r="L137" s="21" t="s">
        <v>16</v>
      </c>
      <c r="M137" s="18" t="s">
        <v>72</v>
      </c>
      <c r="N137" s="18">
        <v>411</v>
      </c>
      <c r="O137" s="18">
        <v>10101</v>
      </c>
      <c r="P137" s="22" t="s">
        <v>19</v>
      </c>
      <c r="Q137" s="22" t="s">
        <v>64</v>
      </c>
      <c r="R137" s="22" t="s">
        <v>17</v>
      </c>
      <c r="S137" s="22" t="s">
        <v>14</v>
      </c>
      <c r="T137" s="22" t="s">
        <v>154</v>
      </c>
      <c r="U137" s="19" t="s">
        <v>14</v>
      </c>
      <c r="V137" s="22" t="s">
        <v>154</v>
      </c>
      <c r="W137" s="72">
        <f>W138+W141+W144+W147</f>
        <v>5058053.77</v>
      </c>
      <c r="X137" s="72">
        <f>X161+X164</f>
        <v>0</v>
      </c>
      <c r="Y137" s="72">
        <f>Y138</f>
        <v>0</v>
      </c>
      <c r="Z137" s="72">
        <f>Z161+Z164</f>
        <v>0</v>
      </c>
      <c r="AA137" s="72">
        <f>AA138</f>
        <v>0</v>
      </c>
      <c r="AB137" s="72">
        <f>AB161+AB164</f>
        <v>0</v>
      </c>
    </row>
    <row r="138" spans="1:28" s="71" customFormat="1" ht="56.25">
      <c r="A138" s="22" t="s">
        <v>252</v>
      </c>
      <c r="B138" s="23" t="s">
        <v>248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21"/>
      <c r="M138" s="18"/>
      <c r="N138" s="18"/>
      <c r="O138" s="18"/>
      <c r="P138" s="22" t="s">
        <v>19</v>
      </c>
      <c r="Q138" s="22" t="s">
        <v>64</v>
      </c>
      <c r="R138" s="22" t="s">
        <v>17</v>
      </c>
      <c r="S138" s="22" t="s">
        <v>267</v>
      </c>
      <c r="T138" s="22" t="s">
        <v>263</v>
      </c>
      <c r="U138" s="19" t="s">
        <v>14</v>
      </c>
      <c r="V138" s="22" t="s">
        <v>154</v>
      </c>
      <c r="W138" s="72">
        <f aca="true" t="shared" si="64" ref="W138:AB138">W140</f>
        <v>201609.26</v>
      </c>
      <c r="X138" s="72">
        <f t="shared" si="64"/>
        <v>0</v>
      </c>
      <c r="Y138" s="72">
        <f t="shared" si="64"/>
        <v>0</v>
      </c>
      <c r="Z138" s="72">
        <f t="shared" si="64"/>
        <v>0</v>
      </c>
      <c r="AA138" s="72">
        <f t="shared" si="64"/>
        <v>0</v>
      </c>
      <c r="AB138" s="72">
        <f t="shared" si="64"/>
        <v>0</v>
      </c>
    </row>
    <row r="139" spans="1:28" s="71" customFormat="1" ht="37.5">
      <c r="A139" s="22"/>
      <c r="B139" s="23" t="s">
        <v>167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21"/>
      <c r="M139" s="18"/>
      <c r="N139" s="18"/>
      <c r="O139" s="18"/>
      <c r="P139" s="22" t="s">
        <v>19</v>
      </c>
      <c r="Q139" s="22" t="s">
        <v>64</v>
      </c>
      <c r="R139" s="22" t="s">
        <v>17</v>
      </c>
      <c r="S139" s="22" t="s">
        <v>267</v>
      </c>
      <c r="T139" s="22" t="s">
        <v>263</v>
      </c>
      <c r="U139" s="19" t="s">
        <v>14</v>
      </c>
      <c r="V139" s="22" t="s">
        <v>162</v>
      </c>
      <c r="W139" s="72">
        <f>W140</f>
        <v>201609.26</v>
      </c>
      <c r="X139" s="72">
        <v>0</v>
      </c>
      <c r="Y139" s="72">
        <v>0</v>
      </c>
      <c r="Z139" s="72">
        <v>0</v>
      </c>
      <c r="AA139" s="72">
        <v>0</v>
      </c>
      <c r="AB139" s="72">
        <v>0</v>
      </c>
    </row>
    <row r="140" spans="1:28" s="71" customFormat="1" ht="47.25" customHeight="1">
      <c r="A140" s="22"/>
      <c r="B140" s="23" t="s">
        <v>52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21"/>
      <c r="M140" s="18"/>
      <c r="N140" s="18"/>
      <c r="O140" s="18"/>
      <c r="P140" s="22" t="s">
        <v>19</v>
      </c>
      <c r="Q140" s="22" t="s">
        <v>64</v>
      </c>
      <c r="R140" s="22" t="s">
        <v>17</v>
      </c>
      <c r="S140" s="22" t="s">
        <v>267</v>
      </c>
      <c r="T140" s="22" t="s">
        <v>263</v>
      </c>
      <c r="U140" s="19" t="s">
        <v>14</v>
      </c>
      <c r="V140" s="27" t="s">
        <v>118</v>
      </c>
      <c r="W140" s="72">
        <f>'Приложение Вед. структура'!M104</f>
        <v>201609.26</v>
      </c>
      <c r="X140" s="72">
        <f>'[1]Приложение Вед. структура'!N194</f>
        <v>0</v>
      </c>
      <c r="Y140" s="72">
        <f>'Приложение Вед. структура'!O216</f>
        <v>0</v>
      </c>
      <c r="Z140" s="72">
        <f>'[1]Приложение Вед. структура'!P194</f>
        <v>0</v>
      </c>
      <c r="AA140" s="72">
        <f>'Приложение Вед. структура'!Q216</f>
        <v>0</v>
      </c>
      <c r="AB140" s="72">
        <f>'[1]Приложение Вед. структура'!R194</f>
        <v>0</v>
      </c>
    </row>
    <row r="141" spans="1:28" s="71" customFormat="1" ht="56.25">
      <c r="A141" s="22" t="s">
        <v>252</v>
      </c>
      <c r="B141" s="23" t="s">
        <v>248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21"/>
      <c r="M141" s="18"/>
      <c r="N141" s="18"/>
      <c r="O141" s="18"/>
      <c r="P141" s="22" t="s">
        <v>19</v>
      </c>
      <c r="Q141" s="22" t="s">
        <v>64</v>
      </c>
      <c r="R141" s="22" t="s">
        <v>17</v>
      </c>
      <c r="S141" s="22" t="s">
        <v>262</v>
      </c>
      <c r="T141" s="22" t="s">
        <v>263</v>
      </c>
      <c r="U141" s="19" t="s">
        <v>14</v>
      </c>
      <c r="V141" s="22" t="s">
        <v>154</v>
      </c>
      <c r="W141" s="72">
        <f aca="true" t="shared" si="65" ref="W141:AB141">W143</f>
        <v>4838622.11</v>
      </c>
      <c r="X141" s="72">
        <f t="shared" si="65"/>
        <v>0</v>
      </c>
      <c r="Y141" s="72">
        <f t="shared" si="65"/>
        <v>0</v>
      </c>
      <c r="Z141" s="72">
        <f t="shared" si="65"/>
        <v>0</v>
      </c>
      <c r="AA141" s="72">
        <f t="shared" si="65"/>
        <v>0</v>
      </c>
      <c r="AB141" s="72">
        <f t="shared" si="65"/>
        <v>0</v>
      </c>
    </row>
    <row r="142" spans="1:28" s="71" customFormat="1" ht="37.5">
      <c r="A142" s="22"/>
      <c r="B142" s="23" t="s">
        <v>167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21"/>
      <c r="M142" s="18"/>
      <c r="N142" s="18"/>
      <c r="O142" s="18"/>
      <c r="P142" s="22" t="s">
        <v>19</v>
      </c>
      <c r="Q142" s="22" t="s">
        <v>64</v>
      </c>
      <c r="R142" s="22" t="s">
        <v>17</v>
      </c>
      <c r="S142" s="22" t="s">
        <v>262</v>
      </c>
      <c r="T142" s="22" t="s">
        <v>263</v>
      </c>
      <c r="U142" s="19" t="s">
        <v>14</v>
      </c>
      <c r="V142" s="22" t="s">
        <v>162</v>
      </c>
      <c r="W142" s="72">
        <f>W143</f>
        <v>4838622.11</v>
      </c>
      <c r="X142" s="72">
        <v>0</v>
      </c>
      <c r="Y142" s="72">
        <v>0</v>
      </c>
      <c r="Z142" s="72">
        <v>0</v>
      </c>
      <c r="AA142" s="72">
        <v>0</v>
      </c>
      <c r="AB142" s="72">
        <v>0</v>
      </c>
    </row>
    <row r="143" spans="1:28" s="71" customFormat="1" ht="47.25" customHeight="1">
      <c r="A143" s="22"/>
      <c r="B143" s="23" t="s">
        <v>52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21"/>
      <c r="M143" s="18"/>
      <c r="N143" s="18"/>
      <c r="O143" s="18"/>
      <c r="P143" s="22" t="s">
        <v>19</v>
      </c>
      <c r="Q143" s="22" t="s">
        <v>64</v>
      </c>
      <c r="R143" s="22" t="s">
        <v>17</v>
      </c>
      <c r="S143" s="22" t="s">
        <v>262</v>
      </c>
      <c r="T143" s="22" t="s">
        <v>263</v>
      </c>
      <c r="U143" s="19" t="s">
        <v>14</v>
      </c>
      <c r="V143" s="27" t="s">
        <v>118</v>
      </c>
      <c r="W143" s="72">
        <f>'Приложение Вед. структура'!M107</f>
        <v>4838622.11</v>
      </c>
      <c r="X143" s="72">
        <f>'[1]Приложение Вед. структура'!N197</f>
        <v>0</v>
      </c>
      <c r="Y143" s="72">
        <f>'Приложение Вед. структура'!O219</f>
        <v>0</v>
      </c>
      <c r="Z143" s="72">
        <v>0</v>
      </c>
      <c r="AA143" s="72">
        <f>'Приложение Вед. структура'!Q219</f>
        <v>0</v>
      </c>
      <c r="AB143" s="72">
        <f>'[1]Приложение Вед. структура'!R197</f>
        <v>0</v>
      </c>
    </row>
    <row r="144" spans="1:28" s="71" customFormat="1" ht="37.5">
      <c r="A144" s="22" t="s">
        <v>254</v>
      </c>
      <c r="B144" s="23" t="s">
        <v>255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21"/>
      <c r="M144" s="18"/>
      <c r="N144" s="18"/>
      <c r="O144" s="18"/>
      <c r="P144" s="22" t="s">
        <v>19</v>
      </c>
      <c r="Q144" s="22" t="s">
        <v>64</v>
      </c>
      <c r="R144" s="22" t="s">
        <v>17</v>
      </c>
      <c r="S144" s="22" t="s">
        <v>267</v>
      </c>
      <c r="T144" s="22" t="s">
        <v>268</v>
      </c>
      <c r="U144" s="19" t="s">
        <v>14</v>
      </c>
      <c r="V144" s="22" t="s">
        <v>154</v>
      </c>
      <c r="W144" s="72">
        <f aca="true" t="shared" si="66" ref="W144:AB144">W146</f>
        <v>10114.47</v>
      </c>
      <c r="X144" s="72">
        <f t="shared" si="66"/>
        <v>0</v>
      </c>
      <c r="Y144" s="72">
        <f t="shared" si="66"/>
        <v>0</v>
      </c>
      <c r="Z144" s="72">
        <f t="shared" si="66"/>
        <v>0</v>
      </c>
      <c r="AA144" s="72">
        <f t="shared" si="66"/>
        <v>0</v>
      </c>
      <c r="AB144" s="72">
        <f t="shared" si="66"/>
        <v>0</v>
      </c>
    </row>
    <row r="145" spans="1:28" s="71" customFormat="1" ht="37.5">
      <c r="A145" s="22"/>
      <c r="B145" s="23" t="s">
        <v>167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21"/>
      <c r="M145" s="18"/>
      <c r="N145" s="18"/>
      <c r="O145" s="18"/>
      <c r="P145" s="22" t="s">
        <v>19</v>
      </c>
      <c r="Q145" s="22" t="s">
        <v>64</v>
      </c>
      <c r="R145" s="22" t="s">
        <v>17</v>
      </c>
      <c r="S145" s="22" t="s">
        <v>267</v>
      </c>
      <c r="T145" s="22" t="s">
        <v>268</v>
      </c>
      <c r="U145" s="19" t="s">
        <v>14</v>
      </c>
      <c r="V145" s="22" t="s">
        <v>162</v>
      </c>
      <c r="W145" s="72">
        <f>W146</f>
        <v>10114.47</v>
      </c>
      <c r="X145" s="72"/>
      <c r="Y145" s="72"/>
      <c r="Z145" s="72"/>
      <c r="AA145" s="72"/>
      <c r="AB145" s="72"/>
    </row>
    <row r="146" spans="1:28" s="71" customFormat="1" ht="47.25" customHeight="1">
      <c r="A146" s="22"/>
      <c r="B146" s="23" t="s">
        <v>52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21"/>
      <c r="M146" s="18"/>
      <c r="N146" s="18"/>
      <c r="O146" s="18"/>
      <c r="P146" s="22" t="s">
        <v>19</v>
      </c>
      <c r="Q146" s="22" t="s">
        <v>64</v>
      </c>
      <c r="R146" s="22" t="s">
        <v>17</v>
      </c>
      <c r="S146" s="22" t="s">
        <v>267</v>
      </c>
      <c r="T146" s="22" t="s">
        <v>268</v>
      </c>
      <c r="U146" s="19" t="s">
        <v>14</v>
      </c>
      <c r="V146" s="27" t="s">
        <v>118</v>
      </c>
      <c r="W146" s="72">
        <f>'Приложение Вед. структура'!M161</f>
        <v>10114.47</v>
      </c>
      <c r="X146" s="72">
        <f>'[1]Приложение Вед. структура'!N197</f>
        <v>0</v>
      </c>
      <c r="Y146" s="72">
        <f>'Приложение Вед. структура'!O219</f>
        <v>0</v>
      </c>
      <c r="Z146" s="72">
        <f>'[1]Приложение Вед. структура'!P197</f>
        <v>0</v>
      </c>
      <c r="AA146" s="72">
        <f>'Приложение Вед. структура'!Q219</f>
        <v>0</v>
      </c>
      <c r="AB146" s="72">
        <f>'[1]Приложение Вед. структура'!R197</f>
        <v>0</v>
      </c>
    </row>
    <row r="147" spans="1:28" s="71" customFormat="1" ht="37.5">
      <c r="A147" s="22" t="s">
        <v>254</v>
      </c>
      <c r="B147" s="23" t="s">
        <v>255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21"/>
      <c r="M147" s="18"/>
      <c r="N147" s="18"/>
      <c r="O147" s="18"/>
      <c r="P147" s="22" t="s">
        <v>19</v>
      </c>
      <c r="Q147" s="22" t="s">
        <v>64</v>
      </c>
      <c r="R147" s="22" t="s">
        <v>17</v>
      </c>
      <c r="S147" s="22" t="s">
        <v>262</v>
      </c>
      <c r="T147" s="22" t="s">
        <v>268</v>
      </c>
      <c r="U147" s="19" t="s">
        <v>14</v>
      </c>
      <c r="V147" s="22" t="s">
        <v>154</v>
      </c>
      <c r="W147" s="72">
        <f aca="true" t="shared" si="67" ref="W147:AB147">W149</f>
        <v>7707.93</v>
      </c>
      <c r="X147" s="72">
        <f t="shared" si="67"/>
        <v>0</v>
      </c>
      <c r="Y147" s="72">
        <f t="shared" si="67"/>
        <v>0</v>
      </c>
      <c r="Z147" s="72">
        <f t="shared" si="67"/>
        <v>0</v>
      </c>
      <c r="AA147" s="72">
        <f t="shared" si="67"/>
        <v>0</v>
      </c>
      <c r="AB147" s="72">
        <f t="shared" si="67"/>
        <v>0</v>
      </c>
    </row>
    <row r="148" spans="1:28" s="71" customFormat="1" ht="37.5">
      <c r="A148" s="22"/>
      <c r="B148" s="23" t="s">
        <v>167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21"/>
      <c r="M148" s="18"/>
      <c r="N148" s="18"/>
      <c r="O148" s="18"/>
      <c r="P148" s="22" t="s">
        <v>19</v>
      </c>
      <c r="Q148" s="22" t="s">
        <v>64</v>
      </c>
      <c r="R148" s="22" t="s">
        <v>17</v>
      </c>
      <c r="S148" s="22" t="s">
        <v>262</v>
      </c>
      <c r="T148" s="22" t="s">
        <v>268</v>
      </c>
      <c r="U148" s="19" t="s">
        <v>14</v>
      </c>
      <c r="V148" s="22" t="s">
        <v>162</v>
      </c>
      <c r="W148" s="72">
        <f>W149</f>
        <v>7707.93</v>
      </c>
      <c r="X148" s="72"/>
      <c r="Y148" s="72"/>
      <c r="Z148" s="72"/>
      <c r="AA148" s="72"/>
      <c r="AB148" s="72"/>
    </row>
    <row r="149" spans="1:28" s="71" customFormat="1" ht="47.25" customHeight="1">
      <c r="A149" s="22"/>
      <c r="B149" s="23" t="s">
        <v>52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21"/>
      <c r="M149" s="18"/>
      <c r="N149" s="18"/>
      <c r="O149" s="18"/>
      <c r="P149" s="22" t="s">
        <v>19</v>
      </c>
      <c r="Q149" s="22" t="s">
        <v>64</v>
      </c>
      <c r="R149" s="22" t="s">
        <v>17</v>
      </c>
      <c r="S149" s="22" t="s">
        <v>262</v>
      </c>
      <c r="T149" s="22" t="s">
        <v>268</v>
      </c>
      <c r="U149" s="19" t="s">
        <v>14</v>
      </c>
      <c r="V149" s="27" t="s">
        <v>118</v>
      </c>
      <c r="W149" s="72">
        <f>'Приложение Вед. структура'!M164</f>
        <v>7707.93</v>
      </c>
      <c r="X149" s="72">
        <f>'[1]Приложение Вед. структура'!N200</f>
        <v>0</v>
      </c>
      <c r="Y149" s="72">
        <f>'Приложение Вед. структура'!O222</f>
        <v>0</v>
      </c>
      <c r="Z149" s="72">
        <f>'[1]Приложение Вед. структура'!P200</f>
        <v>0</v>
      </c>
      <c r="AA149" s="72">
        <f>'Приложение Вед. структура'!Q222</f>
        <v>0</v>
      </c>
      <c r="AB149" s="72">
        <f>'[1]Приложение Вед. структура'!R200</f>
        <v>0</v>
      </c>
    </row>
    <row r="150" spans="1:28" ht="56.25">
      <c r="A150" s="22" t="s">
        <v>256</v>
      </c>
      <c r="B150" s="23" t="s">
        <v>258</v>
      </c>
      <c r="C150" s="128"/>
      <c r="D150" s="128"/>
      <c r="E150" s="128"/>
      <c r="F150" s="128"/>
      <c r="G150" s="128"/>
      <c r="H150" s="128"/>
      <c r="I150" s="128"/>
      <c r="J150" s="128"/>
      <c r="K150" s="128"/>
      <c r="L150" s="21" t="s">
        <v>16</v>
      </c>
      <c r="M150" s="18" t="s">
        <v>72</v>
      </c>
      <c r="N150" s="18">
        <v>411</v>
      </c>
      <c r="O150" s="18">
        <v>10101</v>
      </c>
      <c r="P150" s="22" t="s">
        <v>19</v>
      </c>
      <c r="Q150" s="22" t="s">
        <v>64</v>
      </c>
      <c r="R150" s="22" t="s">
        <v>20</v>
      </c>
      <c r="S150" s="22" t="s">
        <v>14</v>
      </c>
      <c r="T150" s="22" t="s">
        <v>154</v>
      </c>
      <c r="U150" s="19" t="s">
        <v>14</v>
      </c>
      <c r="V150" s="22" t="s">
        <v>154</v>
      </c>
      <c r="W150" s="72">
        <f>W151+W154</f>
        <v>2524130.4000000004</v>
      </c>
      <c r="X150" s="72">
        <f>X168+X171</f>
        <v>0</v>
      </c>
      <c r="Y150" s="72">
        <f>Y151</f>
        <v>0</v>
      </c>
      <c r="Z150" s="72">
        <f>Z168+Z171</f>
        <v>0</v>
      </c>
      <c r="AA150" s="72">
        <f>AA151</f>
        <v>0</v>
      </c>
      <c r="AB150" s="72">
        <f>AB168+AB171</f>
        <v>0</v>
      </c>
    </row>
    <row r="151" spans="1:28" s="71" customFormat="1" ht="93.75">
      <c r="A151" s="22" t="s">
        <v>257</v>
      </c>
      <c r="B151" s="23" t="s">
        <v>249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21"/>
      <c r="M151" s="18"/>
      <c r="N151" s="18"/>
      <c r="O151" s="18"/>
      <c r="P151" s="22" t="s">
        <v>19</v>
      </c>
      <c r="Q151" s="22" t="s">
        <v>64</v>
      </c>
      <c r="R151" s="22" t="s">
        <v>20</v>
      </c>
      <c r="S151" s="22" t="s">
        <v>267</v>
      </c>
      <c r="T151" s="22" t="s">
        <v>266</v>
      </c>
      <c r="U151" s="19" t="s">
        <v>14</v>
      </c>
      <c r="V151" s="22" t="s">
        <v>154</v>
      </c>
      <c r="W151" s="72">
        <f aca="true" t="shared" si="68" ref="W151:AB151">W153</f>
        <v>100965.22</v>
      </c>
      <c r="X151" s="72">
        <f t="shared" si="68"/>
        <v>0</v>
      </c>
      <c r="Y151" s="72">
        <f t="shared" si="68"/>
        <v>0</v>
      </c>
      <c r="Z151" s="72">
        <f t="shared" si="68"/>
        <v>0</v>
      </c>
      <c r="AA151" s="72">
        <f t="shared" si="68"/>
        <v>0</v>
      </c>
      <c r="AB151" s="72">
        <f t="shared" si="68"/>
        <v>0</v>
      </c>
    </row>
    <row r="152" spans="1:28" s="71" customFormat="1" ht="37.5">
      <c r="A152" s="22"/>
      <c r="B152" s="23" t="s">
        <v>167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21"/>
      <c r="M152" s="18"/>
      <c r="N152" s="18"/>
      <c r="O152" s="18"/>
      <c r="P152" s="22" t="s">
        <v>19</v>
      </c>
      <c r="Q152" s="22" t="s">
        <v>64</v>
      </c>
      <c r="R152" s="22" t="s">
        <v>17</v>
      </c>
      <c r="S152" s="22" t="s">
        <v>267</v>
      </c>
      <c r="T152" s="22" t="s">
        <v>266</v>
      </c>
      <c r="U152" s="19" t="s">
        <v>14</v>
      </c>
      <c r="V152" s="22" t="s">
        <v>162</v>
      </c>
      <c r="W152" s="72">
        <f>W153</f>
        <v>100965.22</v>
      </c>
      <c r="X152" s="72">
        <v>0</v>
      </c>
      <c r="Y152" s="72">
        <v>0</v>
      </c>
      <c r="Z152" s="72">
        <v>0</v>
      </c>
      <c r="AA152" s="72">
        <v>0</v>
      </c>
      <c r="AB152" s="72">
        <v>0</v>
      </c>
    </row>
    <row r="153" spans="1:28" s="71" customFormat="1" ht="47.25" customHeight="1">
      <c r="A153" s="22"/>
      <c r="B153" s="23" t="s">
        <v>52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21"/>
      <c r="M153" s="18"/>
      <c r="N153" s="18"/>
      <c r="O153" s="18"/>
      <c r="P153" s="22" t="s">
        <v>19</v>
      </c>
      <c r="Q153" s="22" t="s">
        <v>64</v>
      </c>
      <c r="R153" s="22" t="s">
        <v>17</v>
      </c>
      <c r="S153" s="22" t="s">
        <v>267</v>
      </c>
      <c r="T153" s="22" t="s">
        <v>266</v>
      </c>
      <c r="U153" s="19" t="s">
        <v>14</v>
      </c>
      <c r="V153" s="27" t="s">
        <v>118</v>
      </c>
      <c r="W153" s="72">
        <f>'Приложение Вед. структура'!M111</f>
        <v>100965.22</v>
      </c>
      <c r="X153" s="72">
        <f>'[1]Приложение Вед. структура'!N201</f>
        <v>0</v>
      </c>
      <c r="Y153" s="72">
        <f>'Приложение Вед. структура'!O223</f>
        <v>0</v>
      </c>
      <c r="Z153" s="72">
        <f>'[1]Приложение Вед. структура'!P201</f>
        <v>0</v>
      </c>
      <c r="AA153" s="72">
        <f>'Приложение Вед. структура'!Q223</f>
        <v>0</v>
      </c>
      <c r="AB153" s="72">
        <f>'[1]Приложение Вед. структура'!R201</f>
        <v>0</v>
      </c>
    </row>
    <row r="154" spans="1:28" s="71" customFormat="1" ht="93.75">
      <c r="A154" s="22" t="s">
        <v>257</v>
      </c>
      <c r="B154" s="23" t="s">
        <v>249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21"/>
      <c r="M154" s="18"/>
      <c r="N154" s="18"/>
      <c r="O154" s="18"/>
      <c r="P154" s="22" t="s">
        <v>19</v>
      </c>
      <c r="Q154" s="22" t="s">
        <v>64</v>
      </c>
      <c r="R154" s="22" t="s">
        <v>17</v>
      </c>
      <c r="S154" s="22" t="s">
        <v>262</v>
      </c>
      <c r="T154" s="22" t="s">
        <v>266</v>
      </c>
      <c r="U154" s="19" t="s">
        <v>14</v>
      </c>
      <c r="V154" s="22" t="s">
        <v>154</v>
      </c>
      <c r="W154" s="72">
        <f aca="true" t="shared" si="69" ref="W154:AB154">W156</f>
        <v>2423165.18</v>
      </c>
      <c r="X154" s="72">
        <f t="shared" si="69"/>
        <v>0</v>
      </c>
      <c r="Y154" s="72">
        <f t="shared" si="69"/>
        <v>0</v>
      </c>
      <c r="Z154" s="72">
        <f t="shared" si="69"/>
        <v>0</v>
      </c>
      <c r="AA154" s="72">
        <f t="shared" si="69"/>
        <v>0</v>
      </c>
      <c r="AB154" s="72">
        <f t="shared" si="69"/>
        <v>0</v>
      </c>
    </row>
    <row r="155" spans="1:28" s="71" customFormat="1" ht="37.5">
      <c r="A155" s="22"/>
      <c r="B155" s="23" t="s">
        <v>167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21"/>
      <c r="M155" s="18"/>
      <c r="N155" s="18"/>
      <c r="O155" s="18"/>
      <c r="P155" s="22" t="s">
        <v>19</v>
      </c>
      <c r="Q155" s="22" t="s">
        <v>64</v>
      </c>
      <c r="R155" s="22" t="s">
        <v>17</v>
      </c>
      <c r="S155" s="22" t="s">
        <v>262</v>
      </c>
      <c r="T155" s="22" t="s">
        <v>266</v>
      </c>
      <c r="U155" s="19" t="s">
        <v>14</v>
      </c>
      <c r="V155" s="22" t="s">
        <v>162</v>
      </c>
      <c r="W155" s="72">
        <f>W156</f>
        <v>2423165.18</v>
      </c>
      <c r="X155" s="72">
        <v>0</v>
      </c>
      <c r="Y155" s="72">
        <v>0</v>
      </c>
      <c r="Z155" s="72">
        <v>0</v>
      </c>
      <c r="AA155" s="72">
        <v>0</v>
      </c>
      <c r="AB155" s="72">
        <v>0</v>
      </c>
    </row>
    <row r="156" spans="1:28" s="71" customFormat="1" ht="47.25" customHeight="1">
      <c r="A156" s="22"/>
      <c r="B156" s="23" t="s">
        <v>52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21"/>
      <c r="M156" s="18"/>
      <c r="N156" s="18"/>
      <c r="O156" s="18"/>
      <c r="P156" s="22" t="s">
        <v>19</v>
      </c>
      <c r="Q156" s="22" t="s">
        <v>64</v>
      </c>
      <c r="R156" s="22" t="s">
        <v>17</v>
      </c>
      <c r="S156" s="22" t="s">
        <v>262</v>
      </c>
      <c r="T156" s="22" t="s">
        <v>266</v>
      </c>
      <c r="U156" s="19" t="s">
        <v>14</v>
      </c>
      <c r="V156" s="27" t="s">
        <v>118</v>
      </c>
      <c r="W156" s="72">
        <f>'Приложение Вед. структура'!M114</f>
        <v>2423165.18</v>
      </c>
      <c r="X156" s="72">
        <f>'[1]Приложение Вед. структура'!N204</f>
        <v>0</v>
      </c>
      <c r="Y156" s="72">
        <f>'Приложение Вед. структура'!O226</f>
        <v>0</v>
      </c>
      <c r="Z156" s="72">
        <f>'[1]Приложение Вед. структура'!P204</f>
        <v>0</v>
      </c>
      <c r="AA156" s="72">
        <f>'Приложение Вед. структура'!Q226</f>
        <v>0</v>
      </c>
      <c r="AB156" s="72">
        <f>'[1]Приложение Вед. структура'!R204</f>
        <v>0</v>
      </c>
    </row>
    <row r="157" spans="1:28" s="14" customFormat="1" ht="26.25" customHeight="1">
      <c r="A157" s="93"/>
      <c r="B157" s="102" t="s">
        <v>46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 t="s">
        <v>21</v>
      </c>
      <c r="M157" s="103" t="s">
        <v>76</v>
      </c>
      <c r="N157" s="103">
        <v>870</v>
      </c>
      <c r="O157" s="103">
        <v>10101</v>
      </c>
      <c r="P157" s="101"/>
      <c r="Q157" s="104"/>
      <c r="R157" s="104"/>
      <c r="S157" s="104"/>
      <c r="T157" s="104"/>
      <c r="U157" s="104"/>
      <c r="V157" s="104"/>
      <c r="W157" s="105">
        <f aca="true" t="shared" si="70" ref="W157:AB157">W17</f>
        <v>37659582.34</v>
      </c>
      <c r="X157" s="105">
        <f t="shared" si="70"/>
        <v>0</v>
      </c>
      <c r="Y157" s="105">
        <f t="shared" si="70"/>
        <v>22419273.11</v>
      </c>
      <c r="Z157" s="105">
        <f t="shared" si="70"/>
        <v>0</v>
      </c>
      <c r="AA157" s="105">
        <f t="shared" si="70"/>
        <v>21163995.91</v>
      </c>
      <c r="AB157" s="105">
        <f t="shared" si="70"/>
        <v>0</v>
      </c>
    </row>
    <row r="159" spans="23:27" ht="30" customHeight="1">
      <c r="W159" s="100"/>
      <c r="Y159" s="100"/>
      <c r="AA159" s="100"/>
    </row>
  </sheetData>
  <sheetProtection/>
  <mergeCells count="80">
    <mergeCell ref="C93:K93"/>
    <mergeCell ref="C96:K96"/>
    <mergeCell ref="C82:K82"/>
    <mergeCell ref="C86:K86"/>
    <mergeCell ref="C88:K88"/>
    <mergeCell ref="C94:K94"/>
    <mergeCell ref="C83:K83"/>
    <mergeCell ref="C89:K89"/>
    <mergeCell ref="C91:K91"/>
    <mergeCell ref="C43:K43"/>
    <mergeCell ref="C47:K47"/>
    <mergeCell ref="C46:K46"/>
    <mergeCell ref="C92:K92"/>
    <mergeCell ref="C48:K48"/>
    <mergeCell ref="C49:K49"/>
    <mergeCell ref="C85:K85"/>
    <mergeCell ref="C78:K78"/>
    <mergeCell ref="C79:K79"/>
    <mergeCell ref="C80:K80"/>
    <mergeCell ref="C81:K81"/>
    <mergeCell ref="C44:K44"/>
    <mergeCell ref="C20:K20"/>
    <mergeCell ref="P15:U15"/>
    <mergeCell ref="C35:K35"/>
    <mergeCell ref="C51:K51"/>
    <mergeCell ref="C52:K52"/>
    <mergeCell ref="C54:K54"/>
    <mergeCell ref="C40:K40"/>
    <mergeCell ref="C41:K41"/>
    <mergeCell ref="C38:K38"/>
    <mergeCell ref="C39:K39"/>
    <mergeCell ref="C25:K25"/>
    <mergeCell ref="C30:K30"/>
    <mergeCell ref="C31:K31"/>
    <mergeCell ref="C33:K33"/>
    <mergeCell ref="W1:X1"/>
    <mergeCell ref="W2:X2"/>
    <mergeCell ref="W3:X3"/>
    <mergeCell ref="W4:X4"/>
    <mergeCell ref="C110:K110"/>
    <mergeCell ref="C111:K111"/>
    <mergeCell ref="C22:K22"/>
    <mergeCell ref="C109:K109"/>
    <mergeCell ref="C18:K18"/>
    <mergeCell ref="C19:K19"/>
    <mergeCell ref="Y1:Z1"/>
    <mergeCell ref="Y2:Z2"/>
    <mergeCell ref="Y3:Z3"/>
    <mergeCell ref="Y4:Z4"/>
    <mergeCell ref="AA1:AB1"/>
    <mergeCell ref="AA2:AB2"/>
    <mergeCell ref="AA3:AB3"/>
    <mergeCell ref="AA4:AB4"/>
    <mergeCell ref="A7:AB7"/>
    <mergeCell ref="A8:AB8"/>
    <mergeCell ref="A9:AB9"/>
    <mergeCell ref="A10:AB10"/>
    <mergeCell ref="A11:AB11"/>
    <mergeCell ref="A13:A15"/>
    <mergeCell ref="B13:B15"/>
    <mergeCell ref="P13:V14"/>
    <mergeCell ref="W13:AB13"/>
    <mergeCell ref="W14:X14"/>
    <mergeCell ref="Y14:Z14"/>
    <mergeCell ref="AA14:AB14"/>
    <mergeCell ref="C112:K112"/>
    <mergeCell ref="C114:K114"/>
    <mergeCell ref="C106:K106"/>
    <mergeCell ref="P16:U16"/>
    <mergeCell ref="C17:K17"/>
    <mergeCell ref="C101:K101"/>
    <mergeCell ref="C102:K102"/>
    <mergeCell ref="C37:K37"/>
    <mergeCell ref="C127:K127"/>
    <mergeCell ref="C136:K136"/>
    <mergeCell ref="C137:K137"/>
    <mergeCell ref="C150:K150"/>
    <mergeCell ref="C126:K126"/>
    <mergeCell ref="C130:K130"/>
    <mergeCell ref="C133:K133"/>
  </mergeCells>
  <printOptions horizontalCentered="1"/>
  <pageMargins left="0.3937007874015748" right="0.35433070866141736" top="0.3937007874015748" bottom="0.3937007874015748" header="0" footer="0"/>
  <pageSetup fitToHeight="0" fitToWidth="0" horizontalDpi="600" verticalDpi="600" orientation="portrait" paperSize="9" scale="38" r:id="rId1"/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LibreOffice/3.5$Windows_x86 LibreOffice_project/165a79a-7059095-e13bb37-fef39a4-9503d18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Deloproizvodstvo</cp:lastModifiedBy>
  <cp:lastPrinted>2017-09-11T05:59:14Z</cp:lastPrinted>
  <dcterms:created xsi:type="dcterms:W3CDTF">2013-11-01T07:57:32Z</dcterms:created>
  <dcterms:modified xsi:type="dcterms:W3CDTF">2017-12-12T04:25:12Z</dcterms:modified>
  <cp:category/>
  <cp:version/>
  <cp:contentType/>
  <cp:contentStatus/>
</cp:coreProperties>
</file>